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5725"/>
  <customWorkbookViews>
    <customWorkbookView name="JHollendonner - Personal View" guid="{B465890B-7197-43DE-A55D-DE899BA42190}" mergeInterval="0" personalView="1" maximized="1" xWindow="1" yWindow="1" windowWidth="1362" windowHeight="629" activeSheetId="1" showComments="commIndAndComment"/>
  </customWorkbookViews>
</workbook>
</file>

<file path=xl/calcChain.xml><?xml version="1.0" encoding="utf-8"?>
<calcChain xmlns="http://schemas.openxmlformats.org/spreadsheetml/2006/main">
  <c r="L5" i="1"/>
  <c r="L12"/>
  <c r="L11"/>
  <c r="E17"/>
  <c r="I3"/>
  <c r="I5"/>
  <c r="M5"/>
  <c r="N5"/>
  <c r="P5"/>
  <c r="Q5"/>
  <c r="R5"/>
  <c r="S5"/>
  <c r="T5"/>
  <c r="L6"/>
  <c r="M6"/>
  <c r="N6"/>
  <c r="P6"/>
  <c r="Q6"/>
  <c r="R6"/>
  <c r="S6"/>
  <c r="T6"/>
  <c r="I7"/>
  <c r="L7"/>
  <c r="M7"/>
  <c r="N7"/>
  <c r="P7"/>
  <c r="Q7"/>
  <c r="R7"/>
  <c r="S7"/>
  <c r="T7"/>
  <c r="L8"/>
  <c r="M8"/>
  <c r="N8"/>
  <c r="P8"/>
  <c r="Q8"/>
  <c r="R8"/>
  <c r="S8"/>
  <c r="T8"/>
  <c r="I9"/>
  <c r="L9"/>
  <c r="M9"/>
  <c r="N9"/>
  <c r="P9"/>
  <c r="Q9"/>
  <c r="R9"/>
  <c r="S9"/>
  <c r="T9"/>
  <c r="L10"/>
  <c r="M10"/>
  <c r="N10"/>
  <c r="P10"/>
  <c r="Q10"/>
  <c r="R10"/>
  <c r="S10"/>
  <c r="T10"/>
  <c r="M11"/>
  <c r="N11"/>
  <c r="P11"/>
  <c r="Q11"/>
  <c r="R11"/>
  <c r="S11"/>
  <c r="T11"/>
  <c r="M12"/>
  <c r="N12"/>
  <c r="P12"/>
  <c r="Q12"/>
  <c r="R12"/>
  <c r="S12"/>
  <c r="T12"/>
  <c r="L13"/>
  <c r="M13"/>
  <c r="N13"/>
  <c r="P13"/>
  <c r="Q13"/>
  <c r="R13"/>
  <c r="S13"/>
  <c r="T13"/>
  <c r="L14"/>
  <c r="M14"/>
  <c r="N14"/>
  <c r="P14"/>
  <c r="Q14"/>
  <c r="R14"/>
  <c r="S14"/>
  <c r="T14"/>
  <c r="L15"/>
  <c r="M15"/>
  <c r="N15"/>
  <c r="P15"/>
  <c r="Q15"/>
  <c r="R15"/>
  <c r="S15"/>
  <c r="T15"/>
  <c r="L16"/>
  <c r="M16"/>
  <c r="N16"/>
  <c r="P16"/>
  <c r="Q16"/>
  <c r="R16"/>
  <c r="S16"/>
  <c r="T16"/>
  <c r="L17"/>
  <c r="M17"/>
  <c r="N17"/>
  <c r="P17"/>
  <c r="Q17"/>
  <c r="R17"/>
  <c r="S17"/>
  <c r="T17"/>
  <c r="H18"/>
  <c r="L18"/>
  <c r="M18"/>
  <c r="N18"/>
  <c r="P18"/>
  <c r="Q18"/>
  <c r="R18"/>
  <c r="S18"/>
  <c r="T18"/>
  <c r="L19"/>
  <c r="M19"/>
  <c r="N19"/>
  <c r="P19"/>
  <c r="Q19"/>
  <c r="R19"/>
  <c r="S19"/>
  <c r="T19"/>
  <c r="L20"/>
  <c r="M20"/>
  <c r="N20"/>
  <c r="P20"/>
  <c r="Q20"/>
  <c r="R20"/>
  <c r="S20"/>
  <c r="T20"/>
  <c r="L21"/>
  <c r="M21"/>
  <c r="N21"/>
  <c r="P21"/>
  <c r="Q21"/>
  <c r="R21"/>
  <c r="S21"/>
  <c r="T21"/>
  <c r="L22"/>
  <c r="M22"/>
  <c r="N22"/>
  <c r="P22"/>
  <c r="Q22"/>
  <c r="R22"/>
  <c r="S22"/>
  <c r="T22"/>
  <c r="L23"/>
  <c r="M23"/>
  <c r="N23"/>
  <c r="P23"/>
  <c r="Q23"/>
  <c r="R23"/>
  <c r="S23"/>
  <c r="T23"/>
  <c r="L24"/>
  <c r="M24"/>
  <c r="N24"/>
  <c r="P24"/>
  <c r="Q24"/>
  <c r="R24"/>
  <c r="S24"/>
  <c r="T24"/>
  <c r="L25"/>
  <c r="M25"/>
  <c r="N25"/>
  <c r="P25"/>
  <c r="Q25"/>
  <c r="R25"/>
  <c r="S25"/>
  <c r="T25"/>
  <c r="L26"/>
  <c r="M26"/>
  <c r="N26"/>
  <c r="P26"/>
  <c r="Q26"/>
  <c r="R26"/>
  <c r="S26"/>
  <c r="T26"/>
  <c r="L27"/>
  <c r="M27"/>
  <c r="N27"/>
  <c r="P27"/>
  <c r="Q27"/>
  <c r="R27"/>
  <c r="S27"/>
  <c r="T27"/>
  <c r="L28"/>
  <c r="M28"/>
  <c r="N28"/>
  <c r="P28"/>
  <c r="Q28"/>
  <c r="R28"/>
  <c r="S28"/>
  <c r="T28"/>
  <c r="L29"/>
  <c r="M29"/>
  <c r="N29"/>
  <c r="P29"/>
  <c r="Q29"/>
  <c r="R29"/>
  <c r="S29"/>
  <c r="T29"/>
  <c r="L30"/>
  <c r="M30"/>
  <c r="N30"/>
  <c r="P30"/>
  <c r="Q30"/>
  <c r="R30"/>
  <c r="S30"/>
  <c r="T30"/>
  <c r="L31"/>
  <c r="M31"/>
  <c r="N31"/>
  <c r="P31"/>
  <c r="Q31"/>
  <c r="R31"/>
  <c r="S31"/>
  <c r="T31"/>
  <c r="L32"/>
  <c r="M32"/>
  <c r="N32"/>
  <c r="P32"/>
  <c r="Q32"/>
  <c r="R32"/>
  <c r="S32"/>
  <c r="T32"/>
  <c r="L33"/>
  <c r="M33"/>
  <c r="N33"/>
  <c r="P33"/>
  <c r="Q33"/>
  <c r="R33"/>
  <c r="S33"/>
  <c r="T33"/>
  <c r="L34"/>
  <c r="M34"/>
  <c r="N34"/>
  <c r="P34"/>
  <c r="Q34"/>
  <c r="R34"/>
  <c r="S34"/>
  <c r="T34"/>
  <c r="L35"/>
  <c r="M35"/>
  <c r="N35"/>
  <c r="P35"/>
  <c r="Q35"/>
  <c r="R35"/>
  <c r="S35"/>
  <c r="T35"/>
  <c r="L36"/>
  <c r="M36"/>
  <c r="N36"/>
  <c r="P36"/>
  <c r="Q36"/>
  <c r="R36"/>
  <c r="S36"/>
  <c r="T36"/>
  <c r="L37"/>
  <c r="M37"/>
  <c r="N37"/>
  <c r="P37"/>
  <c r="Q37"/>
  <c r="R37"/>
  <c r="S37"/>
  <c r="T37"/>
  <c r="L38"/>
  <c r="M38"/>
  <c r="N38"/>
  <c r="P38"/>
  <c r="Q38"/>
  <c r="R38"/>
  <c r="S38"/>
  <c r="T38"/>
  <c r="L39"/>
  <c r="M39"/>
  <c r="N39"/>
  <c r="P39"/>
  <c r="Q39"/>
  <c r="R39"/>
  <c r="S39"/>
  <c r="T39"/>
  <c r="L40"/>
  <c r="M40"/>
  <c r="N40"/>
  <c r="P40"/>
  <c r="Q40"/>
  <c r="R40"/>
  <c r="S40"/>
  <c r="T40"/>
  <c r="L41"/>
  <c r="M41"/>
  <c r="N41"/>
  <c r="P41"/>
  <c r="Q41"/>
  <c r="R41"/>
  <c r="S41"/>
  <c r="T41"/>
  <c r="V46"/>
  <c r="H13"/>
  <c r="C17"/>
  <c r="H17"/>
</calcChain>
</file>

<file path=xl/sharedStrings.xml><?xml version="1.0" encoding="utf-8"?>
<sst xmlns="http://schemas.openxmlformats.org/spreadsheetml/2006/main" count="124" uniqueCount="112">
  <si>
    <t>Square</t>
  </si>
  <si>
    <t>Gypsum Cement &amp; Plaster Volume and Mix Guide</t>
  </si>
  <si>
    <t>Side (Inches)</t>
  </si>
  <si>
    <t>Cubic Feet</t>
  </si>
  <si>
    <t>Cylinder</t>
  </si>
  <si>
    <t>Sphere</t>
  </si>
  <si>
    <t>Diameter (In)</t>
  </si>
  <si>
    <t>Rectangle</t>
  </si>
  <si>
    <t>Length (In)</t>
  </si>
  <si>
    <t>Width (In)</t>
  </si>
  <si>
    <t>Height (In)</t>
  </si>
  <si>
    <t>Length/Height (In)</t>
  </si>
  <si>
    <t>Consistency</t>
  </si>
  <si>
    <t xml:space="preserve">Use </t>
  </si>
  <si>
    <t>Recommended</t>
  </si>
  <si>
    <t>Product</t>
  </si>
  <si>
    <t>lb. water</t>
  </si>
  <si>
    <t>Plaster</t>
  </si>
  <si>
    <t>Water</t>
  </si>
  <si>
    <t xml:space="preserve"> =100</t>
  </si>
  <si>
    <t xml:space="preserve"> Plaster per</t>
  </si>
  <si>
    <t>Lb.-Oz.</t>
  </si>
  <si>
    <t>Enter Cubic Feet</t>
  </si>
  <si>
    <t>Enter Consistency</t>
  </si>
  <si>
    <t>Lbs. of Plaster</t>
  </si>
  <si>
    <t>Lbs. of Water</t>
  </si>
  <si>
    <t xml:space="preserve"> Lbs. of Plaster</t>
  </si>
  <si>
    <t xml:space="preserve">Density </t>
  </si>
  <si>
    <t>Density</t>
  </si>
  <si>
    <t>M6</t>
  </si>
  <si>
    <t>N6</t>
  </si>
  <si>
    <t>P6</t>
  </si>
  <si>
    <t>Q6</t>
  </si>
  <si>
    <t>R6</t>
  </si>
  <si>
    <t>S6</t>
  </si>
  <si>
    <t>T6</t>
  </si>
  <si>
    <t>Metal Casting</t>
  </si>
  <si>
    <t>0-10</t>
  </si>
  <si>
    <t>0-11</t>
  </si>
  <si>
    <t>0-12</t>
  </si>
  <si>
    <t>0-13</t>
  </si>
  <si>
    <t>0-14</t>
  </si>
  <si>
    <t>0-15</t>
  </si>
  <si>
    <t>0-16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</si>
  <si>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</si>
  <si>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</si>
  <si>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</si>
  <si>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</si>
  <si>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</si>
  <si>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</si>
  <si>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</si>
  <si>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</si>
  <si>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</si>
  <si>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</si>
  <si>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</si>
  <si>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</si>
  <si>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</si>
  <si>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</si>
  <si>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</si>
  <si>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2-0</t>
  </si>
  <si>
    <t>2-1</t>
  </si>
  <si>
    <t>2-2</t>
  </si>
  <si>
    <t>2-3</t>
  </si>
  <si>
    <t>2-6</t>
  </si>
  <si>
    <t>2-8</t>
  </si>
  <si>
    <t>2-10</t>
  </si>
  <si>
    <t>2-13</t>
  </si>
  <si>
    <t>3-0</t>
  </si>
  <si>
    <t>3-2</t>
  </si>
  <si>
    <t>3-3</t>
  </si>
  <si>
    <t>3-9</t>
  </si>
  <si>
    <t>4-2</t>
  </si>
  <si>
    <t>4-12</t>
  </si>
  <si>
    <t>5-0</t>
  </si>
  <si>
    <t>USG Industrial Products</t>
  </si>
  <si>
    <t>To compare water to plaster ratio-</t>
  </si>
  <si>
    <t>K3</t>
  </si>
  <si>
    <t>L3</t>
  </si>
  <si>
    <r>
      <t xml:space="preserve">Directions:   Determine the geometric shape and enter the </t>
    </r>
    <r>
      <rPr>
        <b/>
        <sz val="11"/>
        <color indexed="51"/>
        <rFont val="Calibri"/>
        <family val="2"/>
      </rPr>
      <t>dimension(s</t>
    </r>
    <r>
      <rPr>
        <b/>
        <sz val="11"/>
        <color indexed="13"/>
        <rFont val="Calibri"/>
        <family val="2"/>
      </rPr>
      <t>)</t>
    </r>
    <r>
      <rPr>
        <sz val="11"/>
        <color theme="1"/>
        <rFont val="Calibri"/>
        <family val="2"/>
        <scheme val="minor"/>
      </rPr>
      <t xml:space="preserve"> to find </t>
    </r>
    <r>
      <rPr>
        <b/>
        <sz val="11"/>
        <color indexed="8"/>
        <rFont val="Calibri"/>
        <family val="2"/>
      </rPr>
      <t>Cubic Feet.</t>
    </r>
  </si>
  <si>
    <r>
      <t>Enter</t>
    </r>
    <r>
      <rPr>
        <sz val="11"/>
        <color indexed="62"/>
        <rFont val="Calibri"/>
        <family val="2"/>
      </rPr>
      <t xml:space="preserve"> </t>
    </r>
    <r>
      <rPr>
        <sz val="11"/>
        <color indexed="51"/>
        <rFont val="Calibri"/>
        <family val="2"/>
      </rPr>
      <t>Cubic Feet</t>
    </r>
    <r>
      <rPr>
        <sz val="11"/>
        <color indexed="62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calculation and recommended </t>
    </r>
    <r>
      <rPr>
        <b/>
        <sz val="11"/>
        <color indexed="51"/>
        <rFont val="Calibri"/>
        <family val="2"/>
      </rPr>
      <t>consistency</t>
    </r>
    <r>
      <rPr>
        <sz val="11"/>
        <color theme="1"/>
        <rFont val="Calibri"/>
        <family val="2"/>
        <scheme val="minor"/>
      </rPr>
      <t xml:space="preserve"> from properties chart to find</t>
    </r>
  </si>
  <si>
    <t xml:space="preserve">        =&gt;</t>
  </si>
  <si>
    <t>Use</t>
  </si>
  <si>
    <t xml:space="preserve">Total </t>
  </si>
  <si>
    <t>Absorption</t>
  </si>
  <si>
    <t>Properties at Selected Consistency</t>
  </si>
  <si>
    <t>To Calculate Plaster Requirement:</t>
  </si>
  <si>
    <t>Plaster Conversion Formula</t>
  </si>
  <si>
    <t>Before mixing, add plaster to the water and soak per recommendations.</t>
  </si>
  <si>
    <t>To compare water to plaster ratio:</t>
  </si>
  <si>
    <t>#1 Moulding, #1 Casting</t>
  </si>
  <si>
    <t xml:space="preserve"> Compressive</t>
  </si>
  <si>
    <t>Dry Strength</t>
  </si>
  <si>
    <t>% Void Vol.</t>
  </si>
  <si>
    <t>Wet Lb./</t>
  </si>
  <si>
    <t>Dry Lb./</t>
  </si>
  <si>
    <r>
      <t>Hydroperm</t>
    </r>
    <r>
      <rPr>
        <b/>
        <sz val="11"/>
        <color indexed="8"/>
        <rFont val="Calibri"/>
        <family val="2"/>
      </rPr>
      <t>®</t>
    </r>
  </si>
  <si>
    <r>
      <t>#1 Pottery, White Art</t>
    </r>
    <r>
      <rPr>
        <b/>
        <sz val="11"/>
        <color indexed="8"/>
        <rFont val="Calibri"/>
        <family val="2"/>
      </rPr>
      <t>®</t>
    </r>
  </si>
  <si>
    <r>
      <t>Duramold</t>
    </r>
    <r>
      <rPr>
        <b/>
        <sz val="11"/>
        <color indexed="8"/>
        <rFont val="Calibri"/>
        <family val="2"/>
      </rPr>
      <t>®</t>
    </r>
  </si>
  <si>
    <r>
      <t>Tuf Cal</t>
    </r>
    <r>
      <rPr>
        <b/>
        <sz val="11"/>
        <color indexed="8"/>
        <rFont val="Calibri"/>
        <family val="2"/>
      </rPr>
      <t>®</t>
    </r>
  </si>
  <si>
    <r>
      <t>Ultracal</t>
    </r>
    <r>
      <rPr>
        <b/>
        <sz val="11"/>
        <color indexed="8"/>
        <rFont val="Calibri"/>
        <family val="2"/>
      </rPr>
      <t>®</t>
    </r>
    <r>
      <rPr>
        <b/>
        <sz val="11"/>
        <color indexed="8"/>
        <rFont val="Calibri"/>
        <family val="2"/>
      </rPr>
      <t xml:space="preserve"> 30</t>
    </r>
  </si>
  <si>
    <r>
      <t>Hydrostone</t>
    </r>
    <r>
      <rPr>
        <b/>
        <sz val="11"/>
        <color indexed="8"/>
        <rFont val="Calibri"/>
        <family val="2"/>
      </rPr>
      <t>®</t>
    </r>
  </si>
  <si>
    <r>
      <t>Hydrostone</t>
    </r>
    <r>
      <rPr>
        <b/>
        <sz val="11"/>
        <color indexed="8"/>
        <rFont val="Calibri"/>
        <family val="2"/>
      </rPr>
      <t>®</t>
    </r>
    <r>
      <rPr>
        <b/>
        <sz val="11"/>
        <color indexed="8"/>
        <rFont val="Calibri"/>
        <family val="2"/>
      </rPr>
      <t xml:space="preserve"> Super X</t>
    </r>
  </si>
  <si>
    <r>
      <t>Drystone</t>
    </r>
    <r>
      <rPr>
        <b/>
        <sz val="11"/>
        <color indexed="8"/>
        <rFont val="Calibri"/>
        <family val="2"/>
      </rPr>
      <t>®</t>
    </r>
  </si>
  <si>
    <r>
      <t>Hydrocal</t>
    </r>
    <r>
      <rPr>
        <b/>
        <sz val="11"/>
        <color indexed="8"/>
        <rFont val="Calibri"/>
        <family val="2"/>
      </rPr>
      <t>®</t>
    </r>
    <r>
      <rPr>
        <b/>
        <sz val="11"/>
        <color indexed="8"/>
        <rFont val="Calibri"/>
        <family val="2"/>
      </rPr>
      <t xml:space="preserve"> White. B - Base</t>
    </r>
  </si>
  <si>
    <r>
      <t>Hydrocal</t>
    </r>
    <r>
      <rPr>
        <b/>
        <sz val="11"/>
        <color indexed="8"/>
        <rFont val="Calibri"/>
        <family val="2"/>
      </rPr>
      <t>®</t>
    </r>
    <r>
      <rPr>
        <b/>
        <sz val="11"/>
        <color indexed="8"/>
        <rFont val="Calibri"/>
        <family val="2"/>
      </rPr>
      <t xml:space="preserve"> A-11, B-11</t>
    </r>
  </si>
  <si>
    <r>
      <t>Tuf Stone</t>
    </r>
    <r>
      <rPr>
        <b/>
        <sz val="11"/>
        <color indexed="8"/>
        <rFont val="Calibri"/>
        <family val="2"/>
      </rPr>
      <t>®</t>
    </r>
  </si>
  <si>
    <r>
      <t>Puritan</t>
    </r>
    <r>
      <rPr>
        <b/>
        <sz val="11"/>
        <color indexed="8"/>
        <rFont val="Calibri"/>
        <family val="2"/>
      </rPr>
      <t>®</t>
    </r>
    <r>
      <rPr>
        <b/>
        <sz val="11"/>
        <color indexed="8"/>
        <rFont val="Calibri"/>
        <family val="2"/>
      </rPr>
      <t xml:space="preserve"> Pottery</t>
    </r>
  </si>
  <si>
    <t>Water Requirement:</t>
  </si>
  <si>
    <r>
      <t xml:space="preserve">Plaster Requirement .  </t>
    </r>
    <r>
      <rPr>
        <sz val="11"/>
        <color indexed="8"/>
        <rFont val="Calibri"/>
        <family val="2"/>
      </rPr>
      <t>Find</t>
    </r>
    <r>
      <rPr>
        <b/>
        <sz val="11"/>
        <color indexed="8"/>
        <rFont val="Calibri"/>
        <family val="2"/>
      </rPr>
      <t xml:space="preserve"> Water Requirement.  </t>
    </r>
    <r>
      <rPr>
        <sz val="11"/>
        <color indexed="8"/>
        <rFont val="Calibri"/>
        <family val="2"/>
      </rPr>
      <t>Or to compare</t>
    </r>
    <r>
      <rPr>
        <b/>
        <sz val="11"/>
        <color indexed="8"/>
        <rFont val="Calibri"/>
        <family val="2"/>
      </rPr>
      <t xml:space="preserve"> water to plaster ratio, </t>
    </r>
  </si>
  <si>
    <r>
      <t xml:space="preserve">enter </t>
    </r>
    <r>
      <rPr>
        <sz val="11"/>
        <color indexed="51"/>
        <rFont val="Calibri"/>
        <family val="2"/>
      </rPr>
      <t>consistency</t>
    </r>
    <r>
      <rPr>
        <sz val="11"/>
        <color theme="1"/>
        <rFont val="Calibri"/>
        <family val="2"/>
        <scheme val="minor"/>
      </rPr>
      <t xml:space="preserve">  and </t>
    </r>
    <r>
      <rPr>
        <sz val="11"/>
        <color indexed="51"/>
        <rFont val="Calibri"/>
        <family val="2"/>
      </rPr>
      <t>Lbs. of Plaster</t>
    </r>
    <r>
      <rPr>
        <sz val="11"/>
        <color theme="1"/>
        <rFont val="Calibri"/>
        <family val="2"/>
        <scheme val="minor"/>
      </rPr>
      <t>. Results are in</t>
    </r>
    <r>
      <rPr>
        <sz val="11"/>
        <color indexed="62"/>
        <rFont val="Calibri"/>
        <family val="2"/>
      </rPr>
      <t xml:space="preserve"> blue</t>
    </r>
    <r>
      <rPr>
        <sz val="11"/>
        <rFont val="Calibri"/>
        <family val="2"/>
      </rPr>
      <t>.</t>
    </r>
  </si>
  <si>
    <t>Cu. Ft.</t>
  </si>
  <si>
    <r>
      <t>Statuary</t>
    </r>
    <r>
      <rPr>
        <b/>
        <sz val="7"/>
        <color indexed="8"/>
        <rFont val="Calibri"/>
        <family val="2"/>
      </rPr>
      <t>, Ceramical®, C- Base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</si>
</sst>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;;;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7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8"/>
      <color theme="3" tint="0.39997558519241921"/>
      <name val="Arial Black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2" fontId="1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9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13" fillId="2" borderId="0" xfId="0" applyFont="1" applyFill="1" applyAlignment="1">
      <alignment horizontal="center"/>
    </xf>
    <xf numFmtId="165" fontId="0" fillId="2" borderId="0" xfId="0" applyNumberFormat="1" applyFill="1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NumberFormat="1"/>
    <xf numFmtId="165" fontId="13" fillId="0" borderId="0" xfId="0" applyNumberFormat="1" applyFont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5" fontId="25" fillId="0" borderId="0" xfId="0" applyNumberFormat="1" applyFont="1" applyAlignment="1">
      <alignment horizontal="center" readingOrder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3" fillId="2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2" borderId="1" xfId="0" applyFill="1" applyBorder="1"/>
    <xf numFmtId="0" fontId="0" fillId="0" borderId="0" xfId="0" applyNumberFormat="1" applyBorder="1"/>
    <xf numFmtId="0" fontId="2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14" fillId="3" borderId="3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2" fontId="14" fillId="2" borderId="3" xfId="0" applyNumberFormat="1" applyFon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/>
    <xf numFmtId="165" fontId="22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/>
    <xf numFmtId="2" fontId="0" fillId="5" borderId="0" xfId="0" applyNumberFormat="1" applyFill="1" applyBorder="1" applyAlignment="1"/>
    <xf numFmtId="0" fontId="24" fillId="0" borderId="0" xfId="0" applyFont="1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8" fillId="2" borderId="4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left" textRotation="180"/>
    </xf>
    <xf numFmtId="0" fontId="26" fillId="0" borderId="0" xfId="0" applyFont="1" applyAlignment="1">
      <alignment textRotation="18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560294</xdr:colOff>
      <xdr:row>15</xdr:row>
      <xdr:rowOff>67235</xdr:rowOff>
    </xdr:from>
    <xdr:to>
      <xdr:col>21</xdr:col>
      <xdr:colOff>112059</xdr:colOff>
      <xdr:row>17</xdr:row>
      <xdr:rowOff>156882</xdr:rowOff>
    </xdr:to>
    <xdr:sp macro="" textlink="">
      <xdr:nvSpPr>
        <xdr:cNvPr id="2" name="Left Brace 1"/>
        <xdr:cNvSpPr/>
      </xdr:nvSpPr>
      <xdr:spPr>
        <a:xfrm>
          <a:off x="12729882" y="3485029"/>
          <a:ext cx="156883" cy="493059"/>
        </a:xfrm>
        <a:prstGeom prst="leftBrac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600" b="1">
            <a:solidFill>
              <a:sysClr val="windowText" lastClr="000000"/>
            </a:solidFill>
          </a:endParaRPr>
        </a:p>
        <a:p>
          <a:pPr algn="ctr"/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718072</xdr:colOff>
      <xdr:row>3</xdr:row>
      <xdr:rowOff>44823</xdr:rowOff>
    </xdr:from>
    <xdr:to>
      <xdr:col>21</xdr:col>
      <xdr:colOff>123265</xdr:colOff>
      <xdr:row>6</xdr:row>
      <xdr:rowOff>0</xdr:rowOff>
    </xdr:to>
    <xdr:sp macro="" textlink="">
      <xdr:nvSpPr>
        <xdr:cNvPr id="4" name="Left Brace 3"/>
        <xdr:cNvSpPr/>
      </xdr:nvSpPr>
      <xdr:spPr>
        <a:xfrm flipH="1">
          <a:off x="13190219" y="941294"/>
          <a:ext cx="189605" cy="6947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GridLines="0" showRowColHeaders="0" tabSelected="1" zoomScale="85" zoomScaleNormal="85" workbookViewId="0">
      <selection activeCell="K5" sqref="K5"/>
    </sheetView>
  </sheetViews>
  <sheetFormatPr defaultRowHeight="15"/>
  <cols>
    <col min="1" max="1" width="9" customWidth="1"/>
    <col min="2" max="2" width="12.5703125" customWidth="1"/>
    <col min="3" max="3" width="9.140625" customWidth="1"/>
    <col min="4" max="4" width="17.140625" customWidth="1"/>
    <col min="5" max="5" width="8.7109375" customWidth="1"/>
    <col min="6" max="6" width="10.140625" customWidth="1"/>
    <col min="7" max="7" width="8.5703125" customWidth="1"/>
    <col min="8" max="8" width="10.28515625" customWidth="1"/>
    <col min="9" max="9" width="5.85546875" customWidth="1"/>
    <col min="10" max="10" width="2.140625" customWidth="1"/>
    <col min="11" max="11" width="10" customWidth="1"/>
    <col min="12" max="12" width="14.42578125" customWidth="1"/>
    <col min="13" max="13" width="9.28515625" customWidth="1"/>
    <col min="14" max="14" width="4.85546875" customWidth="1"/>
    <col min="15" max="15" width="2.5703125" customWidth="1"/>
    <col min="16" max="16" width="4.5703125" customWidth="1"/>
    <col min="17" max="17" width="10" style="13" customWidth="1"/>
    <col min="18" max="18" width="9.42578125" customWidth="1"/>
    <col min="19" max="19" width="10.85546875" customWidth="1"/>
    <col min="20" max="20" width="13.140625" customWidth="1"/>
    <col min="21" max="21" width="9.42578125" customWidth="1"/>
    <col min="22" max="22" width="25.42578125" customWidth="1"/>
    <col min="24" max="24" width="8.42578125" customWidth="1"/>
  </cols>
  <sheetData>
    <row r="1" spans="1:34" ht="27">
      <c r="A1" s="16" t="s">
        <v>74</v>
      </c>
      <c r="B1" s="14"/>
      <c r="C1" s="14"/>
      <c r="D1" s="14"/>
      <c r="E1" s="15"/>
      <c r="F1" s="15"/>
      <c r="G1" s="15"/>
      <c r="M1" s="17" t="s">
        <v>84</v>
      </c>
      <c r="N1" s="1"/>
      <c r="O1" s="1"/>
      <c r="P1" s="1"/>
      <c r="Q1" s="1"/>
      <c r="R1" s="1"/>
      <c r="S1" s="1"/>
      <c r="T1" s="17" t="s">
        <v>80</v>
      </c>
      <c r="U1" s="68" t="s">
        <v>81</v>
      </c>
      <c r="V1" s="42" t="s">
        <v>15</v>
      </c>
      <c r="W1" s="41"/>
      <c r="X1" s="41"/>
      <c r="Y1" s="26"/>
      <c r="Z1" s="26"/>
      <c r="AA1" s="26"/>
      <c r="AB1" s="26"/>
      <c r="AC1" s="26"/>
    </row>
    <row r="2" spans="1:34" ht="21" customHeight="1" thickBot="1">
      <c r="A2" s="6" t="s">
        <v>1</v>
      </c>
      <c r="B2" s="7"/>
      <c r="C2" s="7"/>
      <c r="D2" s="7"/>
      <c r="E2" s="13"/>
      <c r="F2" s="13"/>
      <c r="G2" s="13"/>
      <c r="K2" s="71" t="s">
        <v>13</v>
      </c>
      <c r="L2" s="36" t="s">
        <v>14</v>
      </c>
      <c r="M2" s="37" t="s">
        <v>20</v>
      </c>
      <c r="N2" s="74" t="s">
        <v>18</v>
      </c>
      <c r="O2" s="75" t="s">
        <v>19</v>
      </c>
      <c r="P2" s="74" t="s">
        <v>17</v>
      </c>
      <c r="Q2" s="9" t="s">
        <v>28</v>
      </c>
      <c r="R2" s="9" t="s">
        <v>27</v>
      </c>
      <c r="S2" s="18" t="s">
        <v>92</v>
      </c>
      <c r="T2" s="29" t="s">
        <v>90</v>
      </c>
      <c r="U2" s="67" t="s">
        <v>12</v>
      </c>
      <c r="V2" s="40"/>
      <c r="W2" s="41"/>
      <c r="X2" s="41"/>
      <c r="Y2" s="26"/>
      <c r="Z2" s="26"/>
      <c r="AA2" s="26"/>
      <c r="AB2" s="26"/>
      <c r="AC2" s="26"/>
    </row>
    <row r="3" spans="1:34" ht="21.75" customHeight="1" thickBot="1">
      <c r="A3" s="8" t="s">
        <v>0</v>
      </c>
      <c r="B3" s="2" t="s">
        <v>2</v>
      </c>
      <c r="C3" s="44"/>
      <c r="E3" s="4"/>
      <c r="F3" s="2"/>
      <c r="G3" s="4"/>
      <c r="H3" s="9" t="s">
        <v>3</v>
      </c>
      <c r="I3" s="51">
        <f>$C$3^3/1728</f>
        <v>0</v>
      </c>
      <c r="K3" s="70" t="s">
        <v>12</v>
      </c>
      <c r="L3" s="36" t="s">
        <v>15</v>
      </c>
      <c r="M3" s="37" t="s">
        <v>16</v>
      </c>
      <c r="N3" s="74"/>
      <c r="O3" s="75"/>
      <c r="P3" s="74"/>
      <c r="Q3" s="30" t="s">
        <v>93</v>
      </c>
      <c r="R3" s="39" t="s">
        <v>94</v>
      </c>
      <c r="S3" s="30" t="s">
        <v>82</v>
      </c>
      <c r="T3" s="36" t="s">
        <v>91</v>
      </c>
      <c r="U3" s="23" t="s">
        <v>76</v>
      </c>
      <c r="V3" s="23" t="s">
        <v>77</v>
      </c>
      <c r="W3" s="20" t="s">
        <v>29</v>
      </c>
      <c r="X3" s="20" t="s">
        <v>30</v>
      </c>
      <c r="Y3" s="20" t="s">
        <v>31</v>
      </c>
      <c r="Z3" s="20" t="s">
        <v>32</v>
      </c>
      <c r="AA3" s="20" t="s">
        <v>33</v>
      </c>
      <c r="AB3" s="20" t="s">
        <v>34</v>
      </c>
      <c r="AC3" s="20" t="s">
        <v>35</v>
      </c>
      <c r="AD3" s="12"/>
      <c r="AE3" s="12"/>
      <c r="AF3" s="12"/>
      <c r="AG3" s="12"/>
      <c r="AH3" s="12"/>
    </row>
    <row r="4" spans="1:34" ht="15.75" thickBot="1">
      <c r="A4" s="9"/>
      <c r="B4" s="2"/>
      <c r="F4" s="2"/>
      <c r="H4" s="9"/>
      <c r="K4" s="1"/>
      <c r="L4" s="1"/>
      <c r="M4" s="37" t="s">
        <v>21</v>
      </c>
      <c r="N4" s="1"/>
      <c r="O4" s="1"/>
      <c r="P4" s="1"/>
      <c r="Q4" s="9" t="s">
        <v>110</v>
      </c>
      <c r="R4" s="9" t="s">
        <v>110</v>
      </c>
      <c r="S4" s="37" t="s">
        <v>83</v>
      </c>
      <c r="T4" s="1"/>
      <c r="U4" s="22">
        <v>160</v>
      </c>
      <c r="V4" s="22"/>
      <c r="W4" s="21" t="s">
        <v>37</v>
      </c>
      <c r="X4" s="21">
        <v>61</v>
      </c>
      <c r="Y4" s="21">
        <v>39</v>
      </c>
      <c r="Z4" s="21">
        <v>81</v>
      </c>
      <c r="AA4" s="21">
        <v>37.299999999999997</v>
      </c>
      <c r="AB4" s="21">
        <v>74.3</v>
      </c>
      <c r="AC4" s="21">
        <v>50</v>
      </c>
      <c r="AD4" s="12"/>
      <c r="AE4" s="12"/>
      <c r="AF4" s="12"/>
      <c r="AG4" s="12"/>
      <c r="AH4" s="12"/>
    </row>
    <row r="5" spans="1:34" ht="26.25" customHeight="1" thickBot="1">
      <c r="A5" s="9" t="s">
        <v>4</v>
      </c>
      <c r="B5" s="2" t="s">
        <v>6</v>
      </c>
      <c r="C5" s="45"/>
      <c r="D5" s="2" t="s">
        <v>11</v>
      </c>
      <c r="E5" s="45"/>
      <c r="F5" s="2"/>
      <c r="G5" s="5"/>
      <c r="H5" s="9" t="s">
        <v>3</v>
      </c>
      <c r="I5" s="52">
        <f>PI()*(($C$5/2)^2)*$E$5/1728</f>
        <v>0</v>
      </c>
      <c r="K5" s="54"/>
      <c r="L5" s="64" t="e">
        <f>VLOOKUP($K5,$U$3:$AC$41,2,FALSE)</f>
        <v>#N/A</v>
      </c>
      <c r="M5" s="66" t="e">
        <f>VLOOKUP($K5,$U$3:$AC$41,3,FALSE)</f>
        <v>#N/A</v>
      </c>
      <c r="N5" s="65" t="e">
        <f>VLOOKUP($K5,$U$3:$AC$41,4,FALSE)</f>
        <v>#N/A</v>
      </c>
      <c r="O5" s="43"/>
      <c r="P5" s="65" t="e">
        <f>VLOOKUP($K5,$U$3:$AC$41,5,FALSE)</f>
        <v>#N/A</v>
      </c>
      <c r="Q5" s="66" t="e">
        <f>VLOOKUP($K5,$U$3:$AC$41,6,FALSE)</f>
        <v>#N/A</v>
      </c>
      <c r="R5" s="66" t="e">
        <f>VLOOKUP($K5,$U$3:$AC$41,7,FALSE)</f>
        <v>#N/A</v>
      </c>
      <c r="S5" s="66" t="e">
        <f>VLOOKUP($K5,$U$3:$AC$41,8,FALSE)</f>
        <v>#N/A</v>
      </c>
      <c r="T5" s="66" t="e">
        <f>VLOOKUP($K5,$U$3:$AC$41,9,FALSE)</f>
        <v>#N/A</v>
      </c>
      <c r="U5" s="22">
        <v>145</v>
      </c>
      <c r="V5" s="22" t="s">
        <v>36</v>
      </c>
      <c r="W5" s="21" t="s">
        <v>38</v>
      </c>
      <c r="X5" s="21">
        <v>59</v>
      </c>
      <c r="Y5" s="21">
        <v>41</v>
      </c>
      <c r="Z5" s="21">
        <v>84</v>
      </c>
      <c r="AA5" s="21">
        <v>40.5</v>
      </c>
      <c r="AB5" s="21">
        <v>72.099999999999994</v>
      </c>
      <c r="AC5" s="21">
        <v>100</v>
      </c>
      <c r="AD5" s="12"/>
      <c r="AE5" s="12"/>
      <c r="AF5" s="12"/>
      <c r="AG5" s="12"/>
      <c r="AH5" s="12"/>
    </row>
    <row r="6" spans="1:34" ht="15.75" customHeight="1" thickBot="1">
      <c r="A6" s="1"/>
      <c r="E6" s="61"/>
      <c r="H6" s="9"/>
      <c r="K6" s="28">
        <v>145</v>
      </c>
      <c r="L6" s="55" t="str">
        <f>VLOOKUP($K6,$U$3:$AC$41,2,FALSE)</f>
        <v>Metal Casting</v>
      </c>
      <c r="M6" s="56" t="str">
        <f t="shared" ref="M6:M41" si="0">VLOOKUP($K6,$U$3:$AC$41,3,FALSE)</f>
        <v>0-11</v>
      </c>
      <c r="N6" s="56">
        <f t="shared" ref="N6:N41" si="1">VLOOKUP($K6,$U$3:$AC$41,4,FALSE)</f>
        <v>59</v>
      </c>
      <c r="O6" s="57"/>
      <c r="P6" s="56">
        <f t="shared" ref="P6:P41" si="2">VLOOKUP($K6,$U$3:$AC$41,5,FALSE)</f>
        <v>41</v>
      </c>
      <c r="Q6" s="56">
        <f t="shared" ref="Q6:Q41" si="3">VLOOKUP($K6,$U$3:$AC$41,6,FALSE)</f>
        <v>84</v>
      </c>
      <c r="R6" s="56">
        <f t="shared" ref="R6:R41" si="4">VLOOKUP($K6,$U$3:$AC$41,7,FALSE)</f>
        <v>40.5</v>
      </c>
      <c r="S6" s="56">
        <f t="shared" ref="S6:S41" si="5">VLOOKUP($K6,$U$3:$AC$41,8,FALSE)</f>
        <v>72.099999999999994</v>
      </c>
      <c r="T6" s="56">
        <f t="shared" ref="T6:T41" si="6">VLOOKUP($K6,$U$3:$AC$41,9,FALSE)</f>
        <v>100</v>
      </c>
      <c r="U6" s="22">
        <v>133</v>
      </c>
      <c r="V6" s="22"/>
      <c r="W6" s="21" t="s">
        <v>39</v>
      </c>
      <c r="X6" s="21">
        <v>57</v>
      </c>
      <c r="Y6" s="21">
        <v>43</v>
      </c>
      <c r="Z6" s="21">
        <v>85.5</v>
      </c>
      <c r="AA6" s="21">
        <v>43.2</v>
      </c>
      <c r="AB6" s="21">
        <v>70.2</v>
      </c>
      <c r="AC6" s="21">
        <v>200</v>
      </c>
      <c r="AD6" s="12"/>
      <c r="AE6" s="12"/>
      <c r="AF6" s="12"/>
      <c r="AG6" s="12"/>
      <c r="AH6" s="12"/>
    </row>
    <row r="7" spans="1:34" ht="15.75" thickBot="1">
      <c r="A7" s="9" t="s">
        <v>5</v>
      </c>
      <c r="B7" s="2" t="s">
        <v>6</v>
      </c>
      <c r="C7" s="45"/>
      <c r="D7" s="62"/>
      <c r="E7" s="63"/>
      <c r="F7" s="2"/>
      <c r="G7" s="5"/>
      <c r="H7" s="9" t="s">
        <v>3</v>
      </c>
      <c r="I7" s="52">
        <f>(4/3)*PI()*(($C$7/2)^3)/1728</f>
        <v>0</v>
      </c>
      <c r="K7" s="27">
        <v>133</v>
      </c>
      <c r="L7" s="55">
        <f>VLOOKUP($K7,$U$3:$AC$41,2,FALSE)</f>
        <v>0</v>
      </c>
      <c r="M7" s="56" t="str">
        <f t="shared" si="0"/>
        <v>0-12</v>
      </c>
      <c r="N7" s="56">
        <f t="shared" si="1"/>
        <v>57</v>
      </c>
      <c r="O7" s="57"/>
      <c r="P7" s="56">
        <f t="shared" si="2"/>
        <v>43</v>
      </c>
      <c r="Q7" s="56">
        <f t="shared" si="3"/>
        <v>85.5</v>
      </c>
      <c r="R7" s="56">
        <f t="shared" si="4"/>
        <v>43.2</v>
      </c>
      <c r="S7" s="56">
        <f t="shared" si="5"/>
        <v>70.2</v>
      </c>
      <c r="T7" s="56">
        <f t="shared" si="6"/>
        <v>200</v>
      </c>
      <c r="U7" s="22">
        <v>123</v>
      </c>
      <c r="V7" s="22"/>
      <c r="W7" s="21" t="s">
        <v>40</v>
      </c>
      <c r="X7" s="21">
        <v>55</v>
      </c>
      <c r="Y7" s="21">
        <v>45</v>
      </c>
      <c r="Z7" s="21">
        <v>88</v>
      </c>
      <c r="AA7" s="21">
        <v>46</v>
      </c>
      <c r="AB7" s="21">
        <v>68.3</v>
      </c>
      <c r="AC7" s="21">
        <v>300</v>
      </c>
      <c r="AD7" s="12"/>
      <c r="AE7" s="12"/>
      <c r="AF7" s="12"/>
      <c r="AG7" s="12"/>
      <c r="AH7" s="12"/>
    </row>
    <row r="8" spans="1:34" ht="15.75" thickBot="1">
      <c r="A8" s="1"/>
      <c r="H8" s="9"/>
      <c r="K8" s="27">
        <v>114</v>
      </c>
      <c r="L8" s="55">
        <f t="shared" ref="L8:L41" si="7">VLOOKUP($K8,$U$3:$AC$41,2,FALSE)</f>
        <v>0</v>
      </c>
      <c r="M8" s="56" t="str">
        <f t="shared" si="0"/>
        <v>0-14</v>
      </c>
      <c r="N8" s="56">
        <f t="shared" si="1"/>
        <v>53</v>
      </c>
      <c r="O8" s="57"/>
      <c r="P8" s="56">
        <f t="shared" si="2"/>
        <v>47</v>
      </c>
      <c r="Q8" s="56">
        <f t="shared" si="3"/>
        <v>89</v>
      </c>
      <c r="R8" s="56">
        <f t="shared" si="4"/>
        <v>48.8</v>
      </c>
      <c r="S8" s="56">
        <f t="shared" si="5"/>
        <v>66.3</v>
      </c>
      <c r="T8" s="56">
        <f t="shared" si="6"/>
        <v>400</v>
      </c>
      <c r="U8" s="22">
        <v>114</v>
      </c>
      <c r="V8" s="22"/>
      <c r="W8" s="21" t="s">
        <v>41</v>
      </c>
      <c r="X8" s="21">
        <v>53</v>
      </c>
      <c r="Y8" s="21">
        <v>47</v>
      </c>
      <c r="Z8" s="21">
        <v>89</v>
      </c>
      <c r="AA8" s="21">
        <v>48.8</v>
      </c>
      <c r="AB8" s="21">
        <v>66.3</v>
      </c>
      <c r="AC8" s="21">
        <v>400</v>
      </c>
      <c r="AD8" s="12"/>
      <c r="AE8" s="12"/>
      <c r="AF8" s="12"/>
      <c r="AG8" s="12"/>
      <c r="AH8" s="12"/>
    </row>
    <row r="9" spans="1:34" ht="15.75" thickBot="1">
      <c r="A9" s="9" t="s">
        <v>7</v>
      </c>
      <c r="B9" s="2" t="s">
        <v>8</v>
      </c>
      <c r="C9" s="45"/>
      <c r="D9" s="2" t="s">
        <v>9</v>
      </c>
      <c r="E9" s="45"/>
      <c r="F9" s="2" t="s">
        <v>10</v>
      </c>
      <c r="G9" s="45"/>
      <c r="H9" s="9" t="s">
        <v>3</v>
      </c>
      <c r="I9" s="52">
        <f>$C$9*$E$9*$G$9/1728</f>
        <v>0</v>
      </c>
      <c r="K9" s="27">
        <v>107</v>
      </c>
      <c r="L9" s="55">
        <f t="shared" si="7"/>
        <v>0</v>
      </c>
      <c r="M9" s="56" t="str">
        <f t="shared" si="0"/>
        <v>0-15</v>
      </c>
      <c r="N9" s="56">
        <f t="shared" si="1"/>
        <v>51</v>
      </c>
      <c r="O9" s="57"/>
      <c r="P9" s="56">
        <f t="shared" si="2"/>
        <v>49</v>
      </c>
      <c r="Q9" s="56">
        <f t="shared" si="3"/>
        <v>90</v>
      </c>
      <c r="R9" s="56">
        <f t="shared" si="4"/>
        <v>51</v>
      </c>
      <c r="S9" s="56">
        <f t="shared" si="5"/>
        <v>64.8</v>
      </c>
      <c r="T9" s="56">
        <f t="shared" si="6"/>
        <v>500</v>
      </c>
      <c r="U9" s="22">
        <v>107</v>
      </c>
      <c r="V9" s="22"/>
      <c r="W9" s="21" t="s">
        <v>42</v>
      </c>
      <c r="X9" s="21">
        <v>51</v>
      </c>
      <c r="Y9" s="21">
        <v>49</v>
      </c>
      <c r="Z9" s="21">
        <v>90</v>
      </c>
      <c r="AA9" s="21">
        <v>51</v>
      </c>
      <c r="AB9" s="21">
        <v>64.8</v>
      </c>
      <c r="AC9" s="21">
        <v>500</v>
      </c>
      <c r="AD9" s="12"/>
      <c r="AE9" s="12"/>
      <c r="AF9" s="12"/>
      <c r="AG9" s="12"/>
      <c r="AH9" s="12"/>
    </row>
    <row r="10" spans="1:34">
      <c r="A10" s="1"/>
      <c r="K10" s="27">
        <v>100</v>
      </c>
      <c r="L10" s="55" t="str">
        <f t="shared" si="7"/>
        <v>Hydroperm®</v>
      </c>
      <c r="M10" s="56" t="str">
        <f t="shared" si="0"/>
        <v>0-16</v>
      </c>
      <c r="N10" s="56">
        <f t="shared" si="1"/>
        <v>50</v>
      </c>
      <c r="O10" s="57"/>
      <c r="P10" s="56">
        <f t="shared" si="2"/>
        <v>50</v>
      </c>
      <c r="Q10" s="56">
        <f t="shared" si="3"/>
        <v>92</v>
      </c>
      <c r="R10" s="56">
        <f t="shared" si="4"/>
        <v>54.5</v>
      </c>
      <c r="S10" s="56">
        <f t="shared" si="5"/>
        <v>62.4</v>
      </c>
      <c r="T10" s="56">
        <f t="shared" si="6"/>
        <v>650</v>
      </c>
      <c r="U10" s="22">
        <v>100</v>
      </c>
      <c r="V10" s="22" t="s">
        <v>95</v>
      </c>
      <c r="W10" s="21" t="s">
        <v>43</v>
      </c>
      <c r="X10" s="21">
        <v>50</v>
      </c>
      <c r="Y10" s="21">
        <v>50</v>
      </c>
      <c r="Z10" s="21">
        <v>92</v>
      </c>
      <c r="AA10" s="21">
        <v>54.5</v>
      </c>
      <c r="AB10" s="21">
        <v>62.4</v>
      </c>
      <c r="AC10" s="21">
        <v>650</v>
      </c>
      <c r="AD10" s="12"/>
      <c r="AE10" s="12"/>
      <c r="AF10" s="12"/>
      <c r="AG10" s="12"/>
      <c r="AH10" s="12"/>
    </row>
    <row r="11" spans="1:34">
      <c r="A11" s="1" t="s">
        <v>85</v>
      </c>
      <c r="B11" s="1"/>
      <c r="C11" s="1"/>
      <c r="K11" s="27">
        <v>94</v>
      </c>
      <c r="L11" s="55">
        <f t="shared" si="7"/>
        <v>0</v>
      </c>
      <c r="M11" s="56" t="str">
        <f t="shared" si="0"/>
        <v>1-1</v>
      </c>
      <c r="N11" s="56">
        <f t="shared" si="1"/>
        <v>48.5</v>
      </c>
      <c r="O11" s="57"/>
      <c r="P11" s="56">
        <f t="shared" si="2"/>
        <v>51.5</v>
      </c>
      <c r="Q11" s="56">
        <f t="shared" si="3"/>
        <v>94</v>
      </c>
      <c r="R11" s="56">
        <f t="shared" si="4"/>
        <v>58.2</v>
      </c>
      <c r="S11" s="56">
        <f t="shared" si="5"/>
        <v>61.2</v>
      </c>
      <c r="T11" s="56">
        <f t="shared" si="6"/>
        <v>850</v>
      </c>
      <c r="U11" s="22">
        <v>94</v>
      </c>
      <c r="V11" s="22"/>
      <c r="W11" s="21" t="s">
        <v>44</v>
      </c>
      <c r="X11" s="21">
        <v>48.5</v>
      </c>
      <c r="Y11" s="21">
        <v>51.5</v>
      </c>
      <c r="Z11" s="21">
        <v>94</v>
      </c>
      <c r="AA11" s="21">
        <v>58.2</v>
      </c>
      <c r="AB11" s="21">
        <v>61.2</v>
      </c>
      <c r="AC11" s="21">
        <v>850</v>
      </c>
      <c r="AD11" s="12"/>
      <c r="AE11" s="12"/>
      <c r="AF11" s="12"/>
      <c r="AG11" s="12"/>
      <c r="AH11" s="12"/>
    </row>
    <row r="12" spans="1:34" ht="15.75" thickBot="1">
      <c r="K12" s="27">
        <v>89</v>
      </c>
      <c r="L12" s="55">
        <f t="shared" si="7"/>
        <v>0</v>
      </c>
      <c r="M12" s="56" t="str">
        <f t="shared" si="0"/>
        <v>1-2</v>
      </c>
      <c r="N12" s="56">
        <f t="shared" si="1"/>
        <v>47</v>
      </c>
      <c r="O12" s="57"/>
      <c r="P12" s="56">
        <f t="shared" si="2"/>
        <v>53</v>
      </c>
      <c r="Q12" s="56">
        <f t="shared" si="3"/>
        <v>95</v>
      </c>
      <c r="R12" s="58">
        <f t="shared" si="4"/>
        <v>58.5</v>
      </c>
      <c r="S12" s="56">
        <f t="shared" si="5"/>
        <v>59.6</v>
      </c>
      <c r="T12" s="56">
        <f t="shared" si="6"/>
        <v>1000</v>
      </c>
      <c r="U12" s="22">
        <v>89</v>
      </c>
      <c r="V12" s="22"/>
      <c r="W12" s="21" t="s">
        <v>45</v>
      </c>
      <c r="X12" s="21">
        <v>47</v>
      </c>
      <c r="Y12" s="21">
        <v>53</v>
      </c>
      <c r="Z12" s="21">
        <v>95</v>
      </c>
      <c r="AA12" s="21">
        <v>58.5</v>
      </c>
      <c r="AB12" s="21">
        <v>59.6</v>
      </c>
      <c r="AC12" s="21">
        <v>1000</v>
      </c>
      <c r="AD12" s="12"/>
      <c r="AE12" s="12"/>
      <c r="AF12" s="12"/>
      <c r="AG12" s="12"/>
      <c r="AH12" s="12"/>
    </row>
    <row r="13" spans="1:34" ht="15.75" thickBot="1">
      <c r="A13" s="72" t="s">
        <v>22</v>
      </c>
      <c r="B13" s="72"/>
      <c r="C13" s="46"/>
      <c r="D13" s="2" t="s">
        <v>23</v>
      </c>
      <c r="E13" s="48"/>
      <c r="F13" s="72" t="s">
        <v>24</v>
      </c>
      <c r="G13" s="72"/>
      <c r="H13" s="47">
        <f>V46*C13</f>
        <v>0</v>
      </c>
      <c r="K13" s="27">
        <v>84</v>
      </c>
      <c r="L13" s="55">
        <f t="shared" si="7"/>
        <v>0</v>
      </c>
      <c r="M13" s="56" t="str">
        <f t="shared" si="0"/>
        <v>1-3</v>
      </c>
      <c r="N13" s="56">
        <f t="shared" si="1"/>
        <v>46</v>
      </c>
      <c r="O13" s="57"/>
      <c r="P13" s="56">
        <f t="shared" si="2"/>
        <v>54</v>
      </c>
      <c r="Q13" s="56">
        <f t="shared" si="3"/>
        <v>96</v>
      </c>
      <c r="R13" s="56">
        <f t="shared" si="4"/>
        <v>61</v>
      </c>
      <c r="S13" s="56">
        <f t="shared" si="5"/>
        <v>58</v>
      </c>
      <c r="T13" s="56">
        <f t="shared" si="6"/>
        <v>1200</v>
      </c>
      <c r="U13" s="22">
        <v>84</v>
      </c>
      <c r="V13" s="22"/>
      <c r="W13" s="21" t="s">
        <v>46</v>
      </c>
      <c r="X13" s="21">
        <v>46</v>
      </c>
      <c r="Y13" s="21">
        <v>54</v>
      </c>
      <c r="Z13" s="21">
        <v>96</v>
      </c>
      <c r="AA13" s="21">
        <v>61</v>
      </c>
      <c r="AB13" s="21">
        <v>58</v>
      </c>
      <c r="AC13" s="21">
        <v>1200</v>
      </c>
      <c r="AD13" s="12"/>
      <c r="AE13" s="12"/>
      <c r="AF13" s="12"/>
      <c r="AG13" s="12"/>
      <c r="AH13" s="12"/>
    </row>
    <row r="14" spans="1:34" ht="15.75" thickBot="1">
      <c r="A14" s="1" t="s">
        <v>88</v>
      </c>
      <c r="C14" s="13"/>
      <c r="D14" s="13" t="s">
        <v>23</v>
      </c>
      <c r="E14" s="49"/>
      <c r="F14" s="24" t="s">
        <v>26</v>
      </c>
      <c r="H14" s="53"/>
      <c r="K14" s="27">
        <v>80</v>
      </c>
      <c r="L14" s="55">
        <f t="shared" si="7"/>
        <v>0</v>
      </c>
      <c r="M14" s="56" t="str">
        <f t="shared" si="0"/>
        <v>1-4</v>
      </c>
      <c r="N14" s="56">
        <f t="shared" si="1"/>
        <v>44</v>
      </c>
      <c r="O14" s="57"/>
      <c r="P14" s="56">
        <f t="shared" si="2"/>
        <v>56</v>
      </c>
      <c r="Q14" s="56">
        <f t="shared" si="3"/>
        <v>97</v>
      </c>
      <c r="R14" s="56">
        <f t="shared" si="4"/>
        <v>63</v>
      </c>
      <c r="S14" s="56">
        <f t="shared" si="5"/>
        <v>56.5</v>
      </c>
      <c r="T14" s="56">
        <f t="shared" si="6"/>
        <v>1400</v>
      </c>
      <c r="U14" s="22">
        <v>80</v>
      </c>
      <c r="V14" s="22"/>
      <c r="W14" s="21" t="s">
        <v>47</v>
      </c>
      <c r="X14" s="21">
        <v>44</v>
      </c>
      <c r="Y14" s="21">
        <v>56</v>
      </c>
      <c r="Z14" s="21">
        <v>97</v>
      </c>
      <c r="AA14" s="21">
        <v>63</v>
      </c>
      <c r="AB14" s="21">
        <v>56.5</v>
      </c>
      <c r="AC14" s="21">
        <v>1400</v>
      </c>
      <c r="AD14" s="12"/>
      <c r="AE14" s="12"/>
      <c r="AF14" s="12"/>
      <c r="AG14" s="12"/>
      <c r="AH14" s="12"/>
    </row>
    <row r="15" spans="1:34">
      <c r="A15" s="11" t="s">
        <v>107</v>
      </c>
      <c r="B15" s="3"/>
      <c r="C15" s="3"/>
      <c r="K15" s="27">
        <v>76</v>
      </c>
      <c r="L15" s="55">
        <f t="shared" si="7"/>
        <v>0</v>
      </c>
      <c r="M15" s="56" t="str">
        <f t="shared" si="0"/>
        <v>1-5</v>
      </c>
      <c r="N15" s="56">
        <f t="shared" si="1"/>
        <v>43</v>
      </c>
      <c r="O15" s="57"/>
      <c r="P15" s="56">
        <f t="shared" si="2"/>
        <v>57</v>
      </c>
      <c r="Q15" s="56">
        <f t="shared" si="3"/>
        <v>98.5</v>
      </c>
      <c r="R15" s="56">
        <f t="shared" si="4"/>
        <v>65.3</v>
      </c>
      <c r="S15" s="56">
        <f t="shared" si="5"/>
        <v>55</v>
      </c>
      <c r="T15" s="56">
        <f t="shared" si="6"/>
        <v>1600</v>
      </c>
      <c r="U15" s="22">
        <v>76</v>
      </c>
      <c r="V15" s="22"/>
      <c r="W15" s="21" t="s">
        <v>48</v>
      </c>
      <c r="X15" s="21">
        <v>43</v>
      </c>
      <c r="Y15" s="21">
        <v>57</v>
      </c>
      <c r="Z15" s="21">
        <v>98.5</v>
      </c>
      <c r="AA15" s="21">
        <v>65.3</v>
      </c>
      <c r="AB15" s="21">
        <v>55</v>
      </c>
      <c r="AC15" s="21">
        <v>1600</v>
      </c>
      <c r="AD15" s="12"/>
      <c r="AE15" s="12"/>
      <c r="AF15" s="12"/>
      <c r="AG15" s="12"/>
      <c r="AH15" s="12"/>
    </row>
    <row r="16" spans="1:34" ht="15.75" thickBot="1">
      <c r="K16" s="27">
        <v>73</v>
      </c>
      <c r="L16" s="55" t="str">
        <f t="shared" si="7"/>
        <v>#1 Moulding, #1 Casting</v>
      </c>
      <c r="M16" s="56" t="str">
        <f t="shared" si="0"/>
        <v>1-6</v>
      </c>
      <c r="N16" s="56">
        <f t="shared" si="1"/>
        <v>42</v>
      </c>
      <c r="O16" s="57"/>
      <c r="P16" s="56">
        <f t="shared" si="2"/>
        <v>58</v>
      </c>
      <c r="Q16" s="56">
        <f t="shared" si="3"/>
        <v>99.5</v>
      </c>
      <c r="R16" s="56">
        <f t="shared" si="4"/>
        <v>67</v>
      </c>
      <c r="S16" s="56">
        <f t="shared" si="5"/>
        <v>53.8</v>
      </c>
      <c r="T16" s="56">
        <f t="shared" si="6"/>
        <v>1750</v>
      </c>
      <c r="U16" s="22">
        <v>73</v>
      </c>
      <c r="V16" s="22" t="s">
        <v>89</v>
      </c>
      <c r="W16" s="21" t="s">
        <v>49</v>
      </c>
      <c r="X16" s="21">
        <v>42</v>
      </c>
      <c r="Y16" s="21">
        <v>58</v>
      </c>
      <c r="Z16" s="21">
        <v>99.5</v>
      </c>
      <c r="AA16" s="21">
        <v>67</v>
      </c>
      <c r="AB16" s="21">
        <v>53.8</v>
      </c>
      <c r="AC16" s="21">
        <v>1750</v>
      </c>
      <c r="AD16" s="12"/>
      <c r="AE16" s="12"/>
      <c r="AF16" s="12"/>
      <c r="AG16" s="12"/>
      <c r="AH16" s="12"/>
    </row>
    <row r="17" spans="1:34" ht="15.75" thickBot="1">
      <c r="A17" s="72" t="s">
        <v>26</v>
      </c>
      <c r="B17" s="72"/>
      <c r="C17" s="47">
        <f>$H$13</f>
        <v>0</v>
      </c>
      <c r="D17" s="10" t="s">
        <v>12</v>
      </c>
      <c r="E17" s="50">
        <f>$E$13</f>
        <v>0</v>
      </c>
      <c r="F17" s="73" t="s">
        <v>25</v>
      </c>
      <c r="G17" s="73"/>
      <c r="H17" s="47">
        <f>$E$17*$C$17/100</f>
        <v>0</v>
      </c>
      <c r="K17" s="27">
        <v>70</v>
      </c>
      <c r="L17" s="59" t="str">
        <f>VLOOKUP($K17,$U$3:$AC$41,2,FALSE)</f>
        <v>#1 Pottery, White Art®</v>
      </c>
      <c r="M17" s="56" t="str">
        <f t="shared" si="0"/>
        <v>1-7</v>
      </c>
      <c r="N17" s="56">
        <f t="shared" si="1"/>
        <v>41</v>
      </c>
      <c r="O17" s="57"/>
      <c r="P17" s="56">
        <f t="shared" si="2"/>
        <v>59</v>
      </c>
      <c r="Q17" s="56">
        <f t="shared" si="3"/>
        <v>100</v>
      </c>
      <c r="R17" s="56">
        <f t="shared" si="4"/>
        <v>69</v>
      </c>
      <c r="S17" s="56">
        <f t="shared" si="5"/>
        <v>52.5</v>
      </c>
      <c r="T17" s="56">
        <f t="shared" si="6"/>
        <v>2000</v>
      </c>
      <c r="U17" s="22">
        <v>70</v>
      </c>
      <c r="V17" s="38" t="s">
        <v>96</v>
      </c>
      <c r="W17" s="21" t="s">
        <v>50</v>
      </c>
      <c r="X17" s="21">
        <v>41</v>
      </c>
      <c r="Y17" s="21">
        <v>59</v>
      </c>
      <c r="Z17" s="21">
        <v>100</v>
      </c>
      <c r="AA17" s="21">
        <v>69</v>
      </c>
      <c r="AB17" s="21">
        <v>52.5</v>
      </c>
      <c r="AC17" s="21">
        <v>2000</v>
      </c>
      <c r="AD17" s="12"/>
      <c r="AE17" s="12"/>
      <c r="AF17" s="12"/>
      <c r="AG17" s="12"/>
      <c r="AH17" s="12"/>
    </row>
    <row r="18" spans="1:34" ht="15.75" thickBot="1">
      <c r="C18" s="35" t="s">
        <v>75</v>
      </c>
      <c r="F18" s="3" t="s">
        <v>25</v>
      </c>
      <c r="H18" s="47">
        <f>$E$14*$H$14/100</f>
        <v>0</v>
      </c>
      <c r="K18" s="27">
        <v>67</v>
      </c>
      <c r="L18" s="55">
        <f t="shared" si="7"/>
        <v>0</v>
      </c>
      <c r="M18" s="56" t="str">
        <f t="shared" si="0"/>
        <v>1-8</v>
      </c>
      <c r="N18" s="56">
        <f t="shared" si="1"/>
        <v>40</v>
      </c>
      <c r="O18" s="57"/>
      <c r="P18" s="56">
        <f t="shared" si="2"/>
        <v>60</v>
      </c>
      <c r="Q18" s="56">
        <f t="shared" si="3"/>
        <v>101</v>
      </c>
      <c r="R18" s="56">
        <f t="shared" si="4"/>
        <v>71</v>
      </c>
      <c r="S18" s="56">
        <f t="shared" si="5"/>
        <v>51</v>
      </c>
      <c r="T18" s="56">
        <f t="shared" si="6"/>
        <v>2100</v>
      </c>
      <c r="U18" s="22">
        <v>67</v>
      </c>
      <c r="V18" s="22"/>
      <c r="W18" s="21" t="s">
        <v>51</v>
      </c>
      <c r="X18" s="21">
        <v>40</v>
      </c>
      <c r="Y18" s="21">
        <v>60</v>
      </c>
      <c r="Z18" s="21">
        <v>101</v>
      </c>
      <c r="AA18" s="21">
        <v>71</v>
      </c>
      <c r="AB18" s="21">
        <v>51</v>
      </c>
      <c r="AC18" s="21">
        <v>2100</v>
      </c>
      <c r="AD18" s="12"/>
      <c r="AE18" s="12"/>
      <c r="AF18" s="12"/>
      <c r="AG18" s="12"/>
      <c r="AH18" s="12"/>
    </row>
    <row r="19" spans="1:34">
      <c r="K19" s="27">
        <v>64</v>
      </c>
      <c r="L19" s="55" t="str">
        <f t="shared" si="7"/>
        <v>Puritan® Pottery</v>
      </c>
      <c r="M19" s="56" t="str">
        <f t="shared" si="0"/>
        <v>1-9</v>
      </c>
      <c r="N19" s="56">
        <f t="shared" si="1"/>
        <v>39</v>
      </c>
      <c r="O19" s="57"/>
      <c r="P19" s="56">
        <f t="shared" si="2"/>
        <v>61</v>
      </c>
      <c r="Q19" s="56">
        <f t="shared" si="3"/>
        <v>102</v>
      </c>
      <c r="R19" s="56">
        <f t="shared" si="4"/>
        <v>73</v>
      </c>
      <c r="S19" s="56">
        <f t="shared" si="5"/>
        <v>49.7</v>
      </c>
      <c r="T19" s="56">
        <f t="shared" si="6"/>
        <v>2275</v>
      </c>
      <c r="U19" s="22">
        <v>64</v>
      </c>
      <c r="V19" s="22" t="s">
        <v>106</v>
      </c>
      <c r="W19" s="21" t="s">
        <v>52</v>
      </c>
      <c r="X19" s="21">
        <v>39</v>
      </c>
      <c r="Y19" s="21">
        <v>61</v>
      </c>
      <c r="Z19" s="21">
        <v>102</v>
      </c>
      <c r="AA19" s="21">
        <v>73</v>
      </c>
      <c r="AB19" s="21">
        <v>49.7</v>
      </c>
      <c r="AC19" s="21">
        <v>2275</v>
      </c>
      <c r="AD19" s="12"/>
      <c r="AE19" s="12"/>
      <c r="AF19" s="12"/>
      <c r="AG19" s="12"/>
      <c r="AH19" s="12"/>
    </row>
    <row r="20" spans="1:34">
      <c r="A20" s="13" t="s">
        <v>78</v>
      </c>
      <c r="K20" s="27">
        <v>61.5</v>
      </c>
      <c r="L20" s="55">
        <f t="shared" si="7"/>
        <v>0</v>
      </c>
      <c r="M20" s="56" t="str">
        <f t="shared" si="0"/>
        <v>1-10</v>
      </c>
      <c r="N20" s="56">
        <f t="shared" si="1"/>
        <v>38</v>
      </c>
      <c r="O20" s="57"/>
      <c r="P20" s="56">
        <f t="shared" si="2"/>
        <v>62</v>
      </c>
      <c r="Q20" s="56">
        <f t="shared" si="3"/>
        <v>103</v>
      </c>
      <c r="R20" s="56">
        <f t="shared" si="4"/>
        <v>75</v>
      </c>
      <c r="S20" s="56">
        <f t="shared" si="5"/>
        <v>48.5</v>
      </c>
      <c r="T20" s="56">
        <f t="shared" si="6"/>
        <v>2400</v>
      </c>
      <c r="U20" s="22">
        <v>61.5</v>
      </c>
      <c r="V20" s="22"/>
      <c r="W20" s="21" t="s">
        <v>53</v>
      </c>
      <c r="X20" s="21">
        <v>38</v>
      </c>
      <c r="Y20" s="21">
        <v>62</v>
      </c>
      <c r="Z20" s="21">
        <v>103</v>
      </c>
      <c r="AA20" s="21">
        <v>75</v>
      </c>
      <c r="AB20" s="21">
        <v>48.5</v>
      </c>
      <c r="AC20" s="21">
        <v>2400</v>
      </c>
      <c r="AD20" s="12"/>
      <c r="AE20" s="12"/>
      <c r="AF20" s="12"/>
      <c r="AG20" s="12"/>
      <c r="AH20" s="12"/>
    </row>
    <row r="21" spans="1:34">
      <c r="A21" s="13" t="s">
        <v>79</v>
      </c>
      <c r="K21" s="27">
        <v>60</v>
      </c>
      <c r="L21" s="55" t="str">
        <f t="shared" si="7"/>
        <v>Duramold®</v>
      </c>
      <c r="M21" s="56" t="str">
        <f t="shared" si="0"/>
        <v>1-11</v>
      </c>
      <c r="N21" s="56">
        <f t="shared" si="1"/>
        <v>37</v>
      </c>
      <c r="O21" s="57"/>
      <c r="P21" s="56">
        <f t="shared" si="2"/>
        <v>63</v>
      </c>
      <c r="Q21" s="56">
        <f t="shared" si="3"/>
        <v>103.5</v>
      </c>
      <c r="R21" s="56">
        <f t="shared" si="4"/>
        <v>76</v>
      </c>
      <c r="S21" s="56">
        <f t="shared" si="5"/>
        <v>47.5</v>
      </c>
      <c r="T21" s="56">
        <f t="shared" si="6"/>
        <v>2600</v>
      </c>
      <c r="U21" s="22">
        <v>60</v>
      </c>
      <c r="V21" s="22" t="s">
        <v>97</v>
      </c>
      <c r="W21" s="21" t="s">
        <v>54</v>
      </c>
      <c r="X21" s="21">
        <v>37</v>
      </c>
      <c r="Y21" s="21">
        <v>63</v>
      </c>
      <c r="Z21" s="21">
        <v>103.5</v>
      </c>
      <c r="AA21" s="21">
        <v>76</v>
      </c>
      <c r="AB21" s="21">
        <v>47.5</v>
      </c>
      <c r="AC21" s="21">
        <v>2600</v>
      </c>
      <c r="AD21" s="12"/>
      <c r="AE21" s="12"/>
      <c r="AF21" s="12"/>
      <c r="AG21" s="12"/>
      <c r="AH21" s="12"/>
    </row>
    <row r="22" spans="1:34">
      <c r="A22" s="25" t="s">
        <v>108</v>
      </c>
      <c r="C22" s="13"/>
      <c r="K22" s="27">
        <v>59</v>
      </c>
      <c r="L22" s="55">
        <f t="shared" si="7"/>
        <v>0</v>
      </c>
      <c r="M22" s="56" t="str">
        <f t="shared" si="0"/>
        <v>1-11</v>
      </c>
      <c r="N22" s="56">
        <f t="shared" si="1"/>
        <v>37</v>
      </c>
      <c r="O22" s="57"/>
      <c r="P22" s="56">
        <f t="shared" si="2"/>
        <v>63</v>
      </c>
      <c r="Q22" s="56">
        <f t="shared" si="3"/>
        <v>104</v>
      </c>
      <c r="R22" s="56">
        <f t="shared" si="4"/>
        <v>77</v>
      </c>
      <c r="S22" s="56">
        <f t="shared" si="5"/>
        <v>47</v>
      </c>
      <c r="T22" s="56">
        <f t="shared" si="6"/>
        <v>2750</v>
      </c>
      <c r="U22" s="22">
        <v>59</v>
      </c>
      <c r="V22" s="22"/>
      <c r="W22" s="21" t="s">
        <v>54</v>
      </c>
      <c r="X22" s="21">
        <v>37</v>
      </c>
      <c r="Y22" s="21">
        <v>63</v>
      </c>
      <c r="Z22" s="21">
        <v>104</v>
      </c>
      <c r="AA22" s="21">
        <v>77</v>
      </c>
      <c r="AB22" s="21">
        <v>47</v>
      </c>
      <c r="AC22" s="21">
        <v>2750</v>
      </c>
      <c r="AD22" s="12"/>
      <c r="AE22" s="12"/>
      <c r="AF22" s="12"/>
      <c r="AG22" s="12"/>
      <c r="AH22" s="12"/>
    </row>
    <row r="23" spans="1:34">
      <c r="A23" s="13" t="s">
        <v>109</v>
      </c>
      <c r="K23" s="27">
        <v>57</v>
      </c>
      <c r="L23" s="55">
        <f t="shared" si="7"/>
        <v>0</v>
      </c>
      <c r="M23" s="56" t="str">
        <f t="shared" si="0"/>
        <v>1-12</v>
      </c>
      <c r="N23" s="56">
        <f t="shared" si="1"/>
        <v>36</v>
      </c>
      <c r="O23" s="57"/>
      <c r="P23" s="56">
        <f t="shared" si="2"/>
        <v>64</v>
      </c>
      <c r="Q23" s="56">
        <f t="shared" si="3"/>
        <v>105</v>
      </c>
      <c r="R23" s="56">
        <f t="shared" si="4"/>
        <v>78.5</v>
      </c>
      <c r="S23" s="56">
        <f t="shared" si="5"/>
        <v>46</v>
      </c>
      <c r="T23" s="56">
        <f t="shared" si="6"/>
        <v>3000</v>
      </c>
      <c r="U23" s="22">
        <v>57</v>
      </c>
      <c r="V23" s="22"/>
      <c r="W23" s="21" t="s">
        <v>55</v>
      </c>
      <c r="X23" s="21">
        <v>36</v>
      </c>
      <c r="Y23" s="21">
        <v>64</v>
      </c>
      <c r="Z23" s="21">
        <v>105</v>
      </c>
      <c r="AA23" s="21">
        <v>78.5</v>
      </c>
      <c r="AB23" s="21">
        <v>46</v>
      </c>
      <c r="AC23" s="21">
        <v>3000</v>
      </c>
      <c r="AD23" s="12"/>
      <c r="AE23" s="12"/>
      <c r="AF23" s="12"/>
      <c r="AG23" s="12"/>
      <c r="AH23" s="12"/>
    </row>
    <row r="24" spans="1:34">
      <c r="A24" s="13" t="s">
        <v>87</v>
      </c>
      <c r="K24" s="27">
        <v>55</v>
      </c>
      <c r="L24" s="55">
        <f t="shared" si="7"/>
        <v>0</v>
      </c>
      <c r="M24" s="56" t="str">
        <f t="shared" si="0"/>
        <v>1-13</v>
      </c>
      <c r="N24" s="56">
        <f t="shared" si="1"/>
        <v>35.5</v>
      </c>
      <c r="O24" s="57"/>
      <c r="P24" s="56">
        <f t="shared" si="2"/>
        <v>64.5</v>
      </c>
      <c r="Q24" s="56">
        <f t="shared" si="3"/>
        <v>105.5</v>
      </c>
      <c r="R24" s="56">
        <f t="shared" si="4"/>
        <v>80.5</v>
      </c>
      <c r="S24" s="56">
        <f t="shared" si="5"/>
        <v>44.5</v>
      </c>
      <c r="T24" s="56">
        <f t="shared" si="6"/>
        <v>3250</v>
      </c>
      <c r="U24" s="22">
        <v>55</v>
      </c>
      <c r="V24" s="22"/>
      <c r="W24" s="21" t="s">
        <v>56</v>
      </c>
      <c r="X24" s="21">
        <v>35.5</v>
      </c>
      <c r="Y24" s="21">
        <v>64.5</v>
      </c>
      <c r="Z24" s="21">
        <v>105.5</v>
      </c>
      <c r="AA24" s="21">
        <v>80.5</v>
      </c>
      <c r="AB24" s="21">
        <v>44.5</v>
      </c>
      <c r="AC24" s="21">
        <v>3250</v>
      </c>
      <c r="AD24" s="12"/>
      <c r="AE24" s="12"/>
      <c r="AF24" s="12"/>
      <c r="AG24" s="12"/>
      <c r="AH24" s="12"/>
    </row>
    <row r="25" spans="1:34">
      <c r="K25" s="27">
        <v>53</v>
      </c>
      <c r="L25" s="55">
        <f t="shared" si="7"/>
        <v>0</v>
      </c>
      <c r="M25" s="56" t="str">
        <f t="shared" si="0"/>
        <v>1-14</v>
      </c>
      <c r="N25" s="56">
        <f t="shared" si="1"/>
        <v>35</v>
      </c>
      <c r="O25" s="57"/>
      <c r="P25" s="56">
        <f t="shared" si="2"/>
        <v>65</v>
      </c>
      <c r="Q25" s="56">
        <f t="shared" si="3"/>
        <v>106</v>
      </c>
      <c r="R25" s="56">
        <f t="shared" si="4"/>
        <v>82</v>
      </c>
      <c r="S25" s="56">
        <f t="shared" si="5"/>
        <v>43.5</v>
      </c>
      <c r="T25" s="56">
        <f t="shared" si="6"/>
        <v>3500</v>
      </c>
      <c r="U25" s="22">
        <v>53</v>
      </c>
      <c r="V25" s="22"/>
      <c r="W25" s="21" t="s">
        <v>57</v>
      </c>
      <c r="X25" s="21">
        <v>35</v>
      </c>
      <c r="Y25" s="21">
        <v>65</v>
      </c>
      <c r="Z25" s="21">
        <v>106</v>
      </c>
      <c r="AA25" s="21">
        <v>82</v>
      </c>
      <c r="AB25" s="21">
        <v>43.5</v>
      </c>
      <c r="AC25" s="21">
        <v>3500</v>
      </c>
      <c r="AD25" s="12"/>
      <c r="AE25" s="12"/>
      <c r="AF25" s="12"/>
      <c r="AG25" s="12"/>
      <c r="AH25" s="12"/>
    </row>
    <row r="26" spans="1:34">
      <c r="K26" s="27">
        <v>51.7</v>
      </c>
      <c r="L26" s="55">
        <f t="shared" si="7"/>
        <v>0</v>
      </c>
      <c r="M26" s="56" t="str">
        <f t="shared" si="0"/>
        <v>1-15</v>
      </c>
      <c r="N26" s="56">
        <f t="shared" si="1"/>
        <v>34</v>
      </c>
      <c r="O26" s="57"/>
      <c r="P26" s="56">
        <f t="shared" si="2"/>
        <v>66</v>
      </c>
      <c r="Q26" s="56">
        <f t="shared" si="3"/>
        <v>107</v>
      </c>
      <c r="R26" s="56">
        <f t="shared" si="4"/>
        <v>83.5</v>
      </c>
      <c r="S26" s="56">
        <f t="shared" si="5"/>
        <v>42.5</v>
      </c>
      <c r="T26" s="56">
        <f t="shared" si="6"/>
        <v>3650</v>
      </c>
      <c r="U26" s="22">
        <v>51.7</v>
      </c>
      <c r="V26" s="22"/>
      <c r="W26" s="21" t="s">
        <v>58</v>
      </c>
      <c r="X26" s="21">
        <v>34</v>
      </c>
      <c r="Y26" s="21">
        <v>66</v>
      </c>
      <c r="Z26" s="21">
        <v>107</v>
      </c>
      <c r="AA26" s="21">
        <v>83.5</v>
      </c>
      <c r="AB26" s="21">
        <v>42.5</v>
      </c>
      <c r="AC26" s="21">
        <v>3650</v>
      </c>
      <c r="AD26" s="12"/>
      <c r="AE26" s="12"/>
      <c r="AF26" s="12"/>
      <c r="AG26" s="12"/>
      <c r="AH26" s="12"/>
    </row>
    <row r="27" spans="1:34">
      <c r="K27" s="27">
        <v>50</v>
      </c>
      <c r="L27" s="55" t="str">
        <f t="shared" si="7"/>
        <v>Tuf Cal®</v>
      </c>
      <c r="M27" s="56" t="str">
        <f t="shared" si="0"/>
        <v>2-0</v>
      </c>
      <c r="N27" s="56">
        <f t="shared" si="1"/>
        <v>33</v>
      </c>
      <c r="O27" s="57"/>
      <c r="P27" s="56">
        <f t="shared" si="2"/>
        <v>67</v>
      </c>
      <c r="Q27" s="56">
        <f t="shared" si="3"/>
        <v>108</v>
      </c>
      <c r="R27" s="56">
        <f t="shared" si="4"/>
        <v>85</v>
      </c>
      <c r="S27" s="56">
        <f t="shared" si="5"/>
        <v>41.5</v>
      </c>
      <c r="T27" s="56">
        <f t="shared" si="6"/>
        <v>3750</v>
      </c>
      <c r="U27" s="22">
        <v>50</v>
      </c>
      <c r="V27" s="22" t="s">
        <v>98</v>
      </c>
      <c r="W27" s="21" t="s">
        <v>59</v>
      </c>
      <c r="X27" s="21">
        <v>33</v>
      </c>
      <c r="Y27" s="21">
        <v>67</v>
      </c>
      <c r="Z27" s="21">
        <v>108</v>
      </c>
      <c r="AA27" s="21">
        <v>85</v>
      </c>
      <c r="AB27" s="21">
        <v>41.5</v>
      </c>
      <c r="AC27" s="21">
        <v>3750</v>
      </c>
      <c r="AD27" s="12"/>
      <c r="AE27" s="12"/>
      <c r="AF27" s="12"/>
      <c r="AG27" s="12"/>
      <c r="AH27" s="12"/>
    </row>
    <row r="28" spans="1:34">
      <c r="K28" s="27">
        <v>49</v>
      </c>
      <c r="L28" s="55">
        <f t="shared" si="7"/>
        <v>0</v>
      </c>
      <c r="M28" s="56" t="str">
        <f t="shared" si="0"/>
        <v>2-1</v>
      </c>
      <c r="N28" s="56">
        <f t="shared" si="1"/>
        <v>32.5</v>
      </c>
      <c r="O28" s="57"/>
      <c r="P28" s="56">
        <f t="shared" si="2"/>
        <v>67.5</v>
      </c>
      <c r="Q28" s="56">
        <f t="shared" si="3"/>
        <v>108.3</v>
      </c>
      <c r="R28" s="56">
        <f t="shared" si="4"/>
        <v>86.5</v>
      </c>
      <c r="S28" s="56">
        <f t="shared" si="5"/>
        <v>40.5</v>
      </c>
      <c r="T28" s="56">
        <f t="shared" si="6"/>
        <v>4000</v>
      </c>
      <c r="U28" s="22">
        <v>49</v>
      </c>
      <c r="V28" s="22"/>
      <c r="W28" s="21" t="s">
        <v>60</v>
      </c>
      <c r="X28" s="21">
        <v>32.5</v>
      </c>
      <c r="Y28" s="21">
        <v>67.5</v>
      </c>
      <c r="Z28" s="21">
        <v>108.3</v>
      </c>
      <c r="AA28" s="21">
        <v>86.5</v>
      </c>
      <c r="AB28" s="21">
        <v>40.5</v>
      </c>
      <c r="AC28" s="21">
        <v>4000</v>
      </c>
      <c r="AD28" s="12"/>
      <c r="AE28" s="12"/>
      <c r="AF28" s="12"/>
      <c r="AG28" s="12"/>
      <c r="AH28" s="12"/>
    </row>
    <row r="29" spans="1:34">
      <c r="K29" s="27">
        <v>47</v>
      </c>
      <c r="L29" s="55">
        <f t="shared" si="7"/>
        <v>0</v>
      </c>
      <c r="M29" s="56" t="str">
        <f t="shared" si="0"/>
        <v>2-2</v>
      </c>
      <c r="N29" s="56">
        <f t="shared" si="1"/>
        <v>32</v>
      </c>
      <c r="O29" s="57"/>
      <c r="P29" s="56">
        <f t="shared" si="2"/>
        <v>68</v>
      </c>
      <c r="Q29" s="56">
        <f t="shared" si="3"/>
        <v>109</v>
      </c>
      <c r="R29" s="56">
        <f t="shared" si="4"/>
        <v>88.2</v>
      </c>
      <c r="S29" s="56">
        <f t="shared" si="5"/>
        <v>39.200000000000003</v>
      </c>
      <c r="T29" s="56">
        <f t="shared" si="6"/>
        <v>4500</v>
      </c>
      <c r="U29" s="22">
        <v>47</v>
      </c>
      <c r="V29" s="22"/>
      <c r="W29" s="21" t="s">
        <v>61</v>
      </c>
      <c r="X29" s="21">
        <v>32</v>
      </c>
      <c r="Y29" s="21">
        <v>68</v>
      </c>
      <c r="Z29" s="21">
        <v>109</v>
      </c>
      <c r="AA29" s="21">
        <v>88.2</v>
      </c>
      <c r="AB29" s="21">
        <v>39.200000000000003</v>
      </c>
      <c r="AC29" s="21">
        <v>4500</v>
      </c>
      <c r="AD29" s="12"/>
      <c r="AE29" s="12"/>
      <c r="AF29" s="12"/>
      <c r="AG29" s="12"/>
      <c r="AH29" s="12"/>
    </row>
    <row r="30" spans="1:34">
      <c r="K30" s="27">
        <v>45.7</v>
      </c>
      <c r="L30" s="60" t="str">
        <f t="shared" si="7"/>
        <v>Hydrocal® White. B - Base</v>
      </c>
      <c r="M30" s="56" t="str">
        <f t="shared" si="0"/>
        <v>2-3</v>
      </c>
      <c r="N30" s="56">
        <f t="shared" si="1"/>
        <v>31.4</v>
      </c>
      <c r="O30" s="57"/>
      <c r="P30" s="56">
        <f t="shared" si="2"/>
        <v>58.6</v>
      </c>
      <c r="Q30" s="56">
        <f t="shared" si="3"/>
        <v>110</v>
      </c>
      <c r="R30" s="56">
        <f t="shared" si="4"/>
        <v>89.5</v>
      </c>
      <c r="S30" s="56">
        <f t="shared" si="5"/>
        <v>38.299999999999997</v>
      </c>
      <c r="T30" s="56">
        <f t="shared" si="6"/>
        <v>5000</v>
      </c>
      <c r="U30" s="22">
        <v>45.7</v>
      </c>
      <c r="V30" s="22" t="s">
        <v>103</v>
      </c>
      <c r="W30" s="21" t="s">
        <v>62</v>
      </c>
      <c r="X30" s="21">
        <v>31.4</v>
      </c>
      <c r="Y30" s="21">
        <v>58.6</v>
      </c>
      <c r="Z30" s="21">
        <v>110</v>
      </c>
      <c r="AA30" s="21">
        <v>89.5</v>
      </c>
      <c r="AB30" s="21">
        <v>38.299999999999997</v>
      </c>
      <c r="AC30" s="21">
        <v>5000</v>
      </c>
      <c r="AD30" s="12"/>
      <c r="AE30" s="12"/>
      <c r="AF30" s="12"/>
      <c r="AG30" s="12"/>
      <c r="AH30" s="12"/>
    </row>
    <row r="31" spans="1:34">
      <c r="K31" s="27">
        <v>42</v>
      </c>
      <c r="L31" s="55" t="str">
        <f t="shared" si="7"/>
        <v>Hydrocal® A-11, B-11</v>
      </c>
      <c r="M31" s="56" t="str">
        <f t="shared" si="0"/>
        <v>2-6</v>
      </c>
      <c r="N31" s="56">
        <f t="shared" si="1"/>
        <v>29</v>
      </c>
      <c r="O31" s="57"/>
      <c r="P31" s="56">
        <f t="shared" si="2"/>
        <v>71</v>
      </c>
      <c r="Q31" s="56">
        <f t="shared" si="3"/>
        <v>111</v>
      </c>
      <c r="R31" s="56">
        <f t="shared" si="4"/>
        <v>93.8</v>
      </c>
      <c r="S31" s="56">
        <f t="shared" si="5"/>
        <v>35.5</v>
      </c>
      <c r="T31" s="56">
        <f t="shared" si="6"/>
        <v>5500</v>
      </c>
      <c r="U31" s="22">
        <v>42</v>
      </c>
      <c r="V31" s="22" t="s">
        <v>104</v>
      </c>
      <c r="W31" s="21" t="s">
        <v>63</v>
      </c>
      <c r="X31" s="21">
        <v>29</v>
      </c>
      <c r="Y31" s="21">
        <v>71</v>
      </c>
      <c r="Z31" s="21">
        <v>111</v>
      </c>
      <c r="AA31" s="21">
        <v>93.8</v>
      </c>
      <c r="AB31" s="21">
        <v>35.5</v>
      </c>
      <c r="AC31" s="21">
        <v>5500</v>
      </c>
      <c r="AD31" s="12"/>
      <c r="AE31" s="12"/>
      <c r="AF31" s="12"/>
      <c r="AG31" s="12"/>
      <c r="AH31" s="12"/>
    </row>
    <row r="32" spans="1:34">
      <c r="K32" s="27">
        <v>40</v>
      </c>
      <c r="L32" s="60" t="str">
        <f t="shared" si="7"/>
        <v>Statuary, Ceramical®, C- Base</v>
      </c>
      <c r="M32" s="56" t="str">
        <f t="shared" si="0"/>
        <v>2-8</v>
      </c>
      <c r="N32" s="56">
        <f t="shared" si="1"/>
        <v>28.5</v>
      </c>
      <c r="O32" s="57"/>
      <c r="P32" s="56">
        <f t="shared" si="2"/>
        <v>71.5</v>
      </c>
      <c r="Q32" s="56">
        <f t="shared" si="3"/>
        <v>113</v>
      </c>
      <c r="R32" s="56">
        <f t="shared" si="4"/>
        <v>96</v>
      </c>
      <c r="S32" s="56">
        <f t="shared" si="5"/>
        <v>34</v>
      </c>
      <c r="T32" s="56">
        <f t="shared" si="6"/>
        <v>6000</v>
      </c>
      <c r="U32" s="22">
        <v>40</v>
      </c>
      <c r="V32" s="69" t="s">
        <v>111</v>
      </c>
      <c r="W32" s="21" t="s">
        <v>64</v>
      </c>
      <c r="X32" s="21">
        <v>28.5</v>
      </c>
      <c r="Y32" s="21">
        <v>71.5</v>
      </c>
      <c r="Z32" s="21">
        <v>113</v>
      </c>
      <c r="AA32" s="21">
        <v>96</v>
      </c>
      <c r="AB32" s="21">
        <v>34</v>
      </c>
      <c r="AC32" s="21">
        <v>6000</v>
      </c>
      <c r="AD32" s="12"/>
      <c r="AE32" s="12"/>
      <c r="AF32" s="12"/>
      <c r="AG32" s="12"/>
      <c r="AH32" s="12"/>
    </row>
    <row r="33" spans="11:34">
      <c r="K33" s="27">
        <v>38</v>
      </c>
      <c r="L33" s="55" t="str">
        <f t="shared" si="7"/>
        <v>Ultracal® 30</v>
      </c>
      <c r="M33" s="56" t="str">
        <f t="shared" si="0"/>
        <v>2-10</v>
      </c>
      <c r="N33" s="56">
        <f t="shared" si="1"/>
        <v>27.5</v>
      </c>
      <c r="O33" s="57"/>
      <c r="P33" s="56">
        <f t="shared" si="2"/>
        <v>72.5</v>
      </c>
      <c r="Q33" s="56">
        <f t="shared" si="3"/>
        <v>114</v>
      </c>
      <c r="R33" s="56">
        <f t="shared" si="4"/>
        <v>99</v>
      </c>
      <c r="S33" s="56">
        <f t="shared" si="5"/>
        <v>31.6</v>
      </c>
      <c r="T33" s="56">
        <f t="shared" si="6"/>
        <v>7000</v>
      </c>
      <c r="U33" s="22">
        <v>38</v>
      </c>
      <c r="V33" s="22" t="s">
        <v>99</v>
      </c>
      <c r="W33" s="21" t="s">
        <v>65</v>
      </c>
      <c r="X33" s="21">
        <v>27.5</v>
      </c>
      <c r="Y33" s="21">
        <v>72.5</v>
      </c>
      <c r="Z33" s="21">
        <v>114</v>
      </c>
      <c r="AA33" s="21">
        <v>99</v>
      </c>
      <c r="AB33" s="21">
        <v>31.6</v>
      </c>
      <c r="AC33" s="21">
        <v>7000</v>
      </c>
      <c r="AD33" s="12"/>
      <c r="AE33" s="12"/>
      <c r="AF33" s="12"/>
      <c r="AG33" s="12"/>
      <c r="AH33" s="12"/>
    </row>
    <row r="34" spans="11:34">
      <c r="K34" s="27">
        <v>37</v>
      </c>
      <c r="L34" s="55">
        <f t="shared" si="7"/>
        <v>0</v>
      </c>
      <c r="M34" s="56" t="str">
        <f t="shared" si="0"/>
        <v>2-13</v>
      </c>
      <c r="N34" s="56">
        <f t="shared" si="1"/>
        <v>26</v>
      </c>
      <c r="O34" s="57"/>
      <c r="P34" s="56">
        <f t="shared" si="2"/>
        <v>74</v>
      </c>
      <c r="Q34" s="56">
        <f t="shared" si="3"/>
        <v>115</v>
      </c>
      <c r="R34" s="56">
        <f t="shared" si="4"/>
        <v>102</v>
      </c>
      <c r="S34" s="56">
        <f t="shared" si="5"/>
        <v>29.5</v>
      </c>
      <c r="T34" s="56">
        <f t="shared" si="6"/>
        <v>8250</v>
      </c>
      <c r="U34" s="22">
        <v>37</v>
      </c>
      <c r="V34" s="22"/>
      <c r="W34" s="21" t="s">
        <v>66</v>
      </c>
      <c r="X34" s="21">
        <v>26</v>
      </c>
      <c r="Y34" s="21">
        <v>74</v>
      </c>
      <c r="Z34" s="21">
        <v>115</v>
      </c>
      <c r="AA34" s="21">
        <v>102</v>
      </c>
      <c r="AB34" s="21">
        <v>29.5</v>
      </c>
      <c r="AC34" s="21">
        <v>8250</v>
      </c>
      <c r="AD34" s="12"/>
      <c r="AE34" s="12"/>
      <c r="AF34" s="12"/>
      <c r="AG34" s="12"/>
      <c r="AH34" s="12"/>
    </row>
    <row r="35" spans="11:34">
      <c r="K35" s="27">
        <v>33.299999999999997</v>
      </c>
      <c r="L35" s="55" t="str">
        <f t="shared" si="7"/>
        <v>Hydrostone®</v>
      </c>
      <c r="M35" s="56" t="str">
        <f t="shared" si="0"/>
        <v>3-0</v>
      </c>
      <c r="N35" s="56">
        <f t="shared" si="1"/>
        <v>25</v>
      </c>
      <c r="O35" s="57"/>
      <c r="P35" s="56">
        <f t="shared" si="2"/>
        <v>75</v>
      </c>
      <c r="Q35" s="56">
        <f t="shared" si="3"/>
        <v>116</v>
      </c>
      <c r="R35" s="56">
        <f t="shared" si="4"/>
        <v>105.5</v>
      </c>
      <c r="S35" s="56">
        <f t="shared" si="5"/>
        <v>27</v>
      </c>
      <c r="T35" s="56">
        <f t="shared" si="6"/>
        <v>9750</v>
      </c>
      <c r="U35" s="22">
        <v>33.299999999999997</v>
      </c>
      <c r="V35" s="22" t="s">
        <v>100</v>
      </c>
      <c r="W35" s="21" t="s">
        <v>67</v>
      </c>
      <c r="X35" s="21">
        <v>25</v>
      </c>
      <c r="Y35" s="21">
        <v>75</v>
      </c>
      <c r="Z35" s="21">
        <v>116</v>
      </c>
      <c r="AA35" s="21">
        <v>105.5</v>
      </c>
      <c r="AB35" s="21">
        <v>27</v>
      </c>
      <c r="AC35" s="21">
        <v>9750</v>
      </c>
      <c r="AD35" s="12"/>
      <c r="AE35" s="12"/>
      <c r="AF35" s="12"/>
      <c r="AG35" s="12"/>
      <c r="AH35" s="12"/>
    </row>
    <row r="36" spans="11:34">
      <c r="K36" s="27">
        <v>32</v>
      </c>
      <c r="L36" s="55" t="str">
        <f t="shared" si="7"/>
        <v>Tuf Stone®</v>
      </c>
      <c r="M36" s="56" t="str">
        <f t="shared" si="0"/>
        <v>3-2</v>
      </c>
      <c r="N36" s="56">
        <f t="shared" si="1"/>
        <v>24</v>
      </c>
      <c r="O36" s="57"/>
      <c r="P36" s="56">
        <f t="shared" si="2"/>
        <v>76</v>
      </c>
      <c r="Q36" s="56">
        <f t="shared" si="3"/>
        <v>118</v>
      </c>
      <c r="R36" s="56">
        <f t="shared" si="4"/>
        <v>107</v>
      </c>
      <c r="S36" s="56">
        <f t="shared" si="5"/>
        <v>25.3</v>
      </c>
      <c r="T36" s="56">
        <f t="shared" si="6"/>
        <v>10250</v>
      </c>
      <c r="U36" s="22">
        <v>32</v>
      </c>
      <c r="V36" s="22" t="s">
        <v>105</v>
      </c>
      <c r="W36" s="21" t="s">
        <v>68</v>
      </c>
      <c r="X36" s="21">
        <v>24</v>
      </c>
      <c r="Y36" s="21">
        <v>76</v>
      </c>
      <c r="Z36" s="21">
        <v>118</v>
      </c>
      <c r="AA36" s="21">
        <v>107</v>
      </c>
      <c r="AB36" s="21">
        <v>25.3</v>
      </c>
      <c r="AC36" s="21">
        <v>10250</v>
      </c>
      <c r="AD36" s="12"/>
      <c r="AE36" s="12"/>
      <c r="AF36" s="12"/>
      <c r="AG36" s="12"/>
      <c r="AH36" s="12"/>
    </row>
    <row r="37" spans="11:34">
      <c r="K37" s="27">
        <v>30</v>
      </c>
      <c r="L37" s="55">
        <f t="shared" si="7"/>
        <v>0</v>
      </c>
      <c r="M37" s="56" t="str">
        <f t="shared" si="0"/>
        <v>3-3</v>
      </c>
      <c r="N37" s="56">
        <f t="shared" si="1"/>
        <v>24</v>
      </c>
      <c r="O37" s="57"/>
      <c r="P37" s="56">
        <f t="shared" si="2"/>
        <v>76</v>
      </c>
      <c r="Q37" s="56">
        <f t="shared" si="3"/>
        <v>120</v>
      </c>
      <c r="R37" s="56">
        <f t="shared" si="4"/>
        <v>110.8</v>
      </c>
      <c r="S37" s="56">
        <f t="shared" si="5"/>
        <v>23.5</v>
      </c>
      <c r="T37" s="56">
        <f t="shared" si="6"/>
        <v>11000</v>
      </c>
      <c r="U37" s="22">
        <v>30</v>
      </c>
      <c r="V37" s="22"/>
      <c r="W37" s="21" t="s">
        <v>69</v>
      </c>
      <c r="X37" s="21">
        <v>24</v>
      </c>
      <c r="Y37" s="21">
        <v>76</v>
      </c>
      <c r="Z37" s="21">
        <v>120</v>
      </c>
      <c r="AA37" s="21">
        <v>110.8</v>
      </c>
      <c r="AB37" s="21">
        <v>23.5</v>
      </c>
      <c r="AC37" s="21">
        <v>11000</v>
      </c>
      <c r="AD37" s="12"/>
      <c r="AE37" s="12"/>
      <c r="AF37" s="12"/>
      <c r="AG37" s="12"/>
      <c r="AH37" s="12"/>
    </row>
    <row r="38" spans="11:34">
      <c r="K38" s="27">
        <v>28</v>
      </c>
      <c r="L38" s="55">
        <f t="shared" si="7"/>
        <v>0</v>
      </c>
      <c r="M38" s="56" t="str">
        <f t="shared" si="0"/>
        <v>3-9</v>
      </c>
      <c r="N38" s="56">
        <f t="shared" si="1"/>
        <v>21.9</v>
      </c>
      <c r="O38" s="57"/>
      <c r="P38" s="56">
        <f t="shared" si="2"/>
        <v>78.099999999999994</v>
      </c>
      <c r="Q38" s="56">
        <f t="shared" si="3"/>
        <v>122</v>
      </c>
      <c r="R38" s="56">
        <f t="shared" si="4"/>
        <v>114</v>
      </c>
      <c r="S38" s="56">
        <f t="shared" si="5"/>
        <v>21</v>
      </c>
      <c r="T38" s="56">
        <f t="shared" si="6"/>
        <v>12000</v>
      </c>
      <c r="U38" s="22">
        <v>28</v>
      </c>
      <c r="V38" s="22"/>
      <c r="W38" s="21" t="s">
        <v>70</v>
      </c>
      <c r="X38" s="21">
        <v>21.9</v>
      </c>
      <c r="Y38" s="21">
        <v>78.099999999999994</v>
      </c>
      <c r="Z38" s="21">
        <v>122</v>
      </c>
      <c r="AA38" s="21">
        <v>114</v>
      </c>
      <c r="AB38" s="21">
        <v>21</v>
      </c>
      <c r="AC38" s="21">
        <v>12000</v>
      </c>
      <c r="AD38" s="12"/>
      <c r="AE38" s="12"/>
      <c r="AF38" s="12"/>
      <c r="AG38" s="12"/>
      <c r="AH38" s="12"/>
    </row>
    <row r="39" spans="11:34">
      <c r="K39" s="27">
        <v>24</v>
      </c>
      <c r="L39" s="55">
        <f t="shared" si="7"/>
        <v>0</v>
      </c>
      <c r="M39" s="56" t="str">
        <f t="shared" si="0"/>
        <v>4-2</v>
      </c>
      <c r="N39" s="56">
        <f t="shared" si="1"/>
        <v>19.3</v>
      </c>
      <c r="O39" s="57"/>
      <c r="P39" s="56">
        <f t="shared" si="2"/>
        <v>80.7</v>
      </c>
      <c r="Q39" s="56">
        <f t="shared" si="3"/>
        <v>124</v>
      </c>
      <c r="R39" s="56">
        <f t="shared" si="4"/>
        <v>122</v>
      </c>
      <c r="S39" s="56">
        <f t="shared" si="5"/>
        <v>16</v>
      </c>
      <c r="T39" s="56">
        <f t="shared" si="6"/>
        <v>13500</v>
      </c>
      <c r="U39" s="22">
        <v>24</v>
      </c>
      <c r="V39" s="22"/>
      <c r="W39" s="21" t="s">
        <v>71</v>
      </c>
      <c r="X39" s="21">
        <v>19.3</v>
      </c>
      <c r="Y39" s="21">
        <v>80.7</v>
      </c>
      <c r="Z39" s="21">
        <v>124</v>
      </c>
      <c r="AA39" s="21">
        <v>122</v>
      </c>
      <c r="AB39" s="21">
        <v>16</v>
      </c>
      <c r="AC39" s="21">
        <v>13500</v>
      </c>
      <c r="AD39" s="12"/>
      <c r="AE39" s="12"/>
      <c r="AF39" s="12"/>
      <c r="AG39" s="12"/>
      <c r="AH39" s="12"/>
    </row>
    <row r="40" spans="11:34">
      <c r="K40" s="27">
        <v>21</v>
      </c>
      <c r="L40" s="55" t="str">
        <f t="shared" si="7"/>
        <v>Hydrostone® Super X</v>
      </c>
      <c r="M40" s="56" t="str">
        <f t="shared" si="0"/>
        <v>4-12</v>
      </c>
      <c r="N40" s="56">
        <f t="shared" si="1"/>
        <v>17.399999999999999</v>
      </c>
      <c r="O40" s="57"/>
      <c r="P40" s="56">
        <f t="shared" si="2"/>
        <v>82.6</v>
      </c>
      <c r="Q40" s="56">
        <f t="shared" si="3"/>
        <v>128.30000000000001</v>
      </c>
      <c r="R40" s="56">
        <f t="shared" si="4"/>
        <v>128</v>
      </c>
      <c r="S40" s="56">
        <f t="shared" si="5"/>
        <v>11.5</v>
      </c>
      <c r="T40" s="56">
        <f t="shared" si="6"/>
        <v>15000</v>
      </c>
      <c r="U40" s="22">
        <v>21</v>
      </c>
      <c r="V40" s="22" t="s">
        <v>101</v>
      </c>
      <c r="W40" s="21" t="s">
        <v>72</v>
      </c>
      <c r="X40" s="21">
        <v>17.399999999999999</v>
      </c>
      <c r="Y40" s="21">
        <v>82.6</v>
      </c>
      <c r="Z40" s="21">
        <v>128.30000000000001</v>
      </c>
      <c r="AA40" s="21">
        <v>128</v>
      </c>
      <c r="AB40" s="21">
        <v>11.5</v>
      </c>
      <c r="AC40" s="21">
        <v>15000</v>
      </c>
      <c r="AD40" s="12"/>
      <c r="AE40" s="12"/>
      <c r="AF40" s="12"/>
      <c r="AG40" s="12"/>
      <c r="AH40" s="12"/>
    </row>
    <row r="41" spans="11:34">
      <c r="K41" s="27">
        <v>20</v>
      </c>
      <c r="L41" s="55" t="str">
        <f t="shared" si="7"/>
        <v>Drystone®</v>
      </c>
      <c r="M41" s="56" t="str">
        <f t="shared" si="0"/>
        <v>5-0</v>
      </c>
      <c r="N41" s="56">
        <f t="shared" si="1"/>
        <v>16.7</v>
      </c>
      <c r="O41" s="57"/>
      <c r="P41" s="56">
        <f t="shared" si="2"/>
        <v>83.3</v>
      </c>
      <c r="Q41" s="56">
        <f t="shared" si="3"/>
        <v>130</v>
      </c>
      <c r="R41" s="56">
        <f t="shared" si="4"/>
        <v>130</v>
      </c>
      <c r="S41" s="56">
        <f t="shared" si="5"/>
        <v>9.9</v>
      </c>
      <c r="T41" s="56">
        <f t="shared" si="6"/>
        <v>18000</v>
      </c>
      <c r="U41" s="22">
        <v>20</v>
      </c>
      <c r="V41" s="22" t="s">
        <v>102</v>
      </c>
      <c r="W41" s="21" t="s">
        <v>73</v>
      </c>
      <c r="X41" s="21">
        <v>16.7</v>
      </c>
      <c r="Y41" s="21">
        <v>83.3</v>
      </c>
      <c r="Z41" s="21">
        <v>130</v>
      </c>
      <c r="AA41" s="21">
        <v>130</v>
      </c>
      <c r="AB41" s="21">
        <v>9.9</v>
      </c>
      <c r="AC41" s="21">
        <v>18000</v>
      </c>
      <c r="AD41" s="12"/>
      <c r="AE41" s="12"/>
      <c r="AF41" s="12"/>
      <c r="AG41" s="12"/>
      <c r="AH41" s="12"/>
    </row>
    <row r="42" spans="11:34">
      <c r="L42" s="61"/>
      <c r="M42" s="61"/>
      <c r="N42" s="61"/>
      <c r="O42" s="61"/>
      <c r="P42" s="61"/>
      <c r="Q42" s="61"/>
      <c r="R42" s="61"/>
      <c r="S42" s="61"/>
      <c r="T42" s="61"/>
      <c r="U42" s="9"/>
      <c r="V42" s="9"/>
      <c r="W42" s="19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1:34">
      <c r="L43" s="61"/>
      <c r="M43" s="61"/>
      <c r="N43" s="61"/>
      <c r="O43" s="61"/>
      <c r="P43" s="61"/>
      <c r="Q43" s="61"/>
      <c r="R43" s="61"/>
      <c r="S43" s="61"/>
      <c r="T43" s="61"/>
      <c r="U43" s="9"/>
      <c r="V43" s="9"/>
      <c r="W43" s="19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1:34">
      <c r="U44" s="9"/>
      <c r="V44" s="9"/>
      <c r="W44" s="19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1:34">
      <c r="U45" s="12"/>
      <c r="V45" s="21" t="s">
        <v>86</v>
      </c>
      <c r="W45" s="19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1:34">
      <c r="U46" s="31"/>
      <c r="V46" s="34">
        <f>-0.00004*($E$13^3)+0.0154*($E$13^2)-2.23*($E$13)+164.25</f>
        <v>164.25</v>
      </c>
      <c r="W46" s="19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1:34">
      <c r="U47" s="31"/>
      <c r="V47" s="32"/>
      <c r="W47" s="19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1:34">
      <c r="U48" s="31"/>
      <c r="V48" s="21"/>
      <c r="W48" s="19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2:34">
      <c r="T49" s="32"/>
      <c r="U49" s="31"/>
      <c r="V49" s="21"/>
      <c r="W49" s="19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2:34">
      <c r="S50" s="13"/>
      <c r="T50" s="32"/>
      <c r="U50" s="33"/>
      <c r="V50" s="21"/>
      <c r="W50" s="19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2:34">
      <c r="T51" s="32"/>
      <c r="U51" s="32"/>
      <c r="V51" s="21"/>
      <c r="W51" s="19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2:34">
      <c r="P52" s="32"/>
      <c r="U52" s="12"/>
      <c r="V52" s="12"/>
      <c r="W52" s="19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2:34">
      <c r="T53" s="32"/>
      <c r="U53" s="12"/>
      <c r="V53" s="12"/>
      <c r="W53" s="19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2:34">
      <c r="L54" s="32"/>
      <c r="U54" s="12"/>
      <c r="V54" s="12"/>
      <c r="W54" s="19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2:34">
      <c r="R55" s="32"/>
      <c r="U55" s="12"/>
      <c r="V55" s="12"/>
      <c r="W55" s="1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2:34">
      <c r="U56" s="12"/>
      <c r="V56" s="12"/>
      <c r="W56" s="19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2:34">
      <c r="U57" s="12"/>
      <c r="V57" s="12"/>
      <c r="W57" s="19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2:34">
      <c r="U58" s="12"/>
      <c r="V58" s="12"/>
      <c r="W58" s="19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2:34">
      <c r="U59" s="12"/>
      <c r="V59" s="12"/>
      <c r="W59" s="19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2:34">
      <c r="U60" s="12"/>
      <c r="V60" s="12"/>
      <c r="W60" s="19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2:34">
      <c r="U61" s="12"/>
      <c r="V61" s="12"/>
      <c r="W61" s="19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2:34">
      <c r="U62" s="12"/>
      <c r="V62" s="12"/>
      <c r="W62" s="1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2:34">
      <c r="U63" s="12"/>
      <c r="V63" s="12"/>
      <c r="W63" s="19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2:34">
      <c r="U64" s="12"/>
      <c r="V64" s="12"/>
      <c r="W64" s="1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1:34">
      <c r="U65" s="12"/>
      <c r="V65" s="12"/>
      <c r="W65" s="1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1:34">
      <c r="U66" s="12"/>
      <c r="V66" s="12"/>
      <c r="W66" s="19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1:34">
      <c r="U67" s="12"/>
      <c r="V67" s="12"/>
      <c r="W67" s="19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1:34">
      <c r="U68" s="12"/>
      <c r="V68" s="12"/>
      <c r="W68" s="19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1:34"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1:34"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1:34"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1:34"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1:34"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1:34"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1:34"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21:34"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21:34"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21:34"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</sheetData>
  <sheetProtection sheet="1"/>
  <customSheetViews>
    <customSheetView guid="{B465890B-7197-43DE-A55D-DE899BA42190}" scale="85" topLeftCell="A3">
      <selection activeCell="H29" sqref="H29"/>
      <pageMargins left="0.7" right="0.7" top="0.75" bottom="0.75" header="0.3" footer="0.3"/>
      <pageSetup orientation="portrait" r:id="rId1"/>
    </customSheetView>
  </customSheetViews>
  <mergeCells count="7">
    <mergeCell ref="A17:B17"/>
    <mergeCell ref="F17:G17"/>
    <mergeCell ref="N2:N3"/>
    <mergeCell ref="O2:O3"/>
    <mergeCell ref="P2:P3"/>
    <mergeCell ref="F13:G13"/>
    <mergeCell ref="A13:B13"/>
  </mergeCells>
  <pageMargins left="0.7" right="0.7" top="0.75" bottom="0.75" header="0.3" footer="0.3"/>
  <pageSetup orientation="portrait" r:id="rId2"/>
  <customProperties>
    <customPr name="ORB_SHEETNAME" r:id="rId3"/>
    <customPr name="RB_WORKBOOK_DATARECENCY_CURRENT" r:id="rId4"/>
    <customPr name="RB_WORKBOOK_VERSION" r:id="rId5"/>
  </customProperties>
  <ignoredErrors>
    <ignoredError sqref="W27 W35 W41" twoDigitTextYear="1"/>
    <ignoredError sqref="L6" evalError="1"/>
    <ignoredError sqref="M5:N5 P5:Q5 R5:T5" evalError="1" unlocked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B465890B-7197-43DE-A55D-DE899BA42190}">
      <pageMargins left="0.7" right="0.7" top="0.75" bottom="0.75" header="0.3" footer="0.3"/>
    </customSheetView>
  </customSheetViews>
  <pageMargins left="0.7" right="0.7" top="0.75" bottom="0.75" header="0.3" footer="0.3"/>
  <customProperties>
    <customPr name="ORB_SHEETNAM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B465890B-7197-43DE-A55D-DE899BA42190}">
      <pageMargins left="0.7" right="0.7" top="0.75" bottom="0.75" header="0.3" footer="0.3"/>
    </customSheetView>
  </customSheetViews>
  <pageMargins left="0.7" right="0.7" top="0.75" bottom="0.75" header="0.3" footer="0.3"/>
  <customProperties>
    <customPr name="ORB_SHEETNAM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Gypsum Cement Plaster Mix Guide</dc:title>
  <dc:subject>Consistency Calculator</dc:subject>
  <dc:creator>USG Corporation</dc:creator>
  <cp:lastModifiedBy>Lisa Schmitt</cp:lastModifiedBy>
  <dcterms:created xsi:type="dcterms:W3CDTF">2012-01-21T15:46:49Z</dcterms:created>
  <dcterms:modified xsi:type="dcterms:W3CDTF">2013-09-13T17:33:06Z</dcterms:modified>
</cp:coreProperties>
</file>